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codeName="ThisWorkbook" defaultThemeVersion="124226"/>
  <mc:AlternateContent xmlns:mc="http://schemas.openxmlformats.org/markup-compatibility/2006">
    <mc:Choice Requires="x15">
      <x15ac:absPath xmlns:x15ac="http://schemas.microsoft.com/office/spreadsheetml/2010/11/ac" url="/Users/veronikaschovankova/Desktop/Výzva IROP/01 ZŠ Bratří Čapků/02 Výběrové řízení/Vyhlášení VŘ/verze 21.12.2024 (seznam figur)/RE_ figury/"/>
    </mc:Choice>
  </mc:AlternateContent>
  <xr:revisionPtr revIDLastSave="0" documentId="13_ncr:1_{BFB54F6C-A883-C945-81A5-A0515456BC9B}" xr6:coauthVersionLast="47" xr6:coauthVersionMax="47" xr10:uidLastSave="{00000000-0000-0000-0000-000000000000}"/>
  <bookViews>
    <workbookView xWindow="5560" yWindow="500" windowWidth="27100" windowHeight="18320" activeTab="4" xr2:uid="{00000000-000D-0000-FFFF-FFFF00000000}"/>
  </bookViews>
  <sheets>
    <sheet name="Krycí list" sheetId="1" r:id="rId1"/>
    <sheet name="Rekapitulace" sheetId="2" r:id="rId2"/>
    <sheet name="Stavba" sheetId="3" r:id="rId3"/>
    <sheet name="AVT" sheetId="5" r:id="rId4"/>
    <sheet name="Nábytek" sheetId="6" r:id="rId5"/>
    <sheet name="Seznam figur" sheetId="7" r:id="rId6"/>
    <sheet name="#Figury" sheetId="4" state="hidden" r:id="rId7"/>
  </sheets>
  <definedNames>
    <definedName name="_xlnm.Print_Titles" localSheetId="3">AVT!$11:$13</definedName>
    <definedName name="_xlnm.Print_Titles" localSheetId="4">Nábytek!$11:$13</definedName>
    <definedName name="_xlnm.Print_Titles" localSheetId="1">Rekapitulace!$11:$13</definedName>
    <definedName name="_xlnm.Print_Titles" localSheetId="2">Stavba!$11:$13</definedName>
    <definedName name="_xlnm.Print_Area" localSheetId="3">AVT!$A$1:$I$62</definedName>
    <definedName name="_xlnm.Print_Area" localSheetId="4">Nábytek!$A$1:$I$24</definedName>
    <definedName name="_xlnm.Print_Area" localSheetId="5">'Seznam figur'!$A$1:$D$26</definedName>
    <definedName name="_xlnm.Print_Area" localSheetId="2">Stavba!$A$1:$I$189</definedName>
    <definedName name="Z_65E3123D_ED26_44E3_A414_09EEEF825484_.wvu.Cols" localSheetId="3" hidden="1">AVT!#REF!,AVT!#REF!,AVT!#REF!</definedName>
    <definedName name="Z_65E3123D_ED26_44E3_A414_09EEEF825484_.wvu.Cols" localSheetId="4" hidden="1">Nábytek!#REF!,Nábytek!#REF!,Nábytek!#REF!</definedName>
    <definedName name="Z_65E3123D_ED26_44E3_A414_09EEEF825484_.wvu.Cols" localSheetId="1" hidden="1">Rekapitulace!#REF!</definedName>
    <definedName name="Z_65E3123D_ED26_44E3_A414_09EEEF825484_.wvu.Cols" localSheetId="2" hidden="1">Stavba!#REF!,Stavba!#REF!,Stavba!#REF!</definedName>
    <definedName name="Z_65E3123D_ED26_44E3_A414_09EEEF825484_.wvu.PrintArea" localSheetId="3" hidden="1">AVT!$A$1:$I$62</definedName>
    <definedName name="Z_65E3123D_ED26_44E3_A414_09EEEF825484_.wvu.PrintArea" localSheetId="4" hidden="1">Nábytek!$A$1:$I$24</definedName>
    <definedName name="Z_65E3123D_ED26_44E3_A414_09EEEF825484_.wvu.PrintArea" localSheetId="2" hidden="1">Stavba!$A$1:$I$189</definedName>
    <definedName name="Z_65E3123D_ED26_44E3_A414_09EEEF825484_.wvu.PrintTitles" localSheetId="3" hidden="1">AVT!$11:$13</definedName>
    <definedName name="Z_65E3123D_ED26_44E3_A414_09EEEF825484_.wvu.PrintTitles" localSheetId="4" hidden="1">Nábytek!$11:$13</definedName>
    <definedName name="Z_65E3123D_ED26_44E3_A414_09EEEF825484_.wvu.PrintTitles" localSheetId="1" hidden="1">Rekapitulace!$11:$13</definedName>
    <definedName name="Z_65E3123D_ED26_44E3_A414_09EEEF825484_.wvu.PrintTitles" localSheetId="2" hidden="1">Stavba!$11:$13</definedName>
    <definedName name="Z_65E3123D_ED26_44E3_A414_09EEEF825484_.wvu.Rows" localSheetId="3" hidden="1">AVT!#REF!,AVT!#REF!,AVT!#REF!,AVT!#REF!,AVT!#REF!,AVT!#REF!,AVT!#REF!,AVT!#REF!,AVT!#REF!,AVT!#REF!,AVT!#REF!,AVT!#REF!,AVT!#REF!,AVT!#REF!,AVT!#REF!,AVT!#REF!,AVT!#REF!,AVT!#REF!,AVT!#REF!,AVT!#REF!,AVT!#REF!,AVT!#REF!,AVT!#REF!,AVT!#REF!,AVT!#REF!,AVT!#REF!,AVT!#REF!,AVT!#REF!,AVT!#REF!,AVT!#REF!,AVT!#REF!,AVT!#REF!,AVT!#REF!,AVT!#REF!,AVT!#REF!,AVT!#REF!,AVT!#REF!,AVT!#REF!,AVT!#REF!,AVT!#REF!,AVT!#REF!</definedName>
    <definedName name="Z_65E3123D_ED26_44E3_A414_09EEEF825484_.wvu.Rows" localSheetId="0" hidden="1">'Krycí list'!$1:$1,'Krycí list'!$3:$3,'Krycí list'!$6:$6,'Krycí list'!$8:$8,'Krycí list'!$10:$24</definedName>
    <definedName name="Z_65E3123D_ED26_44E3_A414_09EEEF825484_.wvu.Rows" localSheetId="4" hidden="1">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definedName>
    <definedName name="Z_65E3123D_ED26_44E3_A414_09EEEF825484_.wvu.Rows" localSheetId="2" hidden="1">Stavba!#REF!,Stavba!$18:$18,Stavba!$21:$24,Stavba!#REF!,Stavba!$29:$31,Stavba!$33:$33,Stavba!$37:$41,Stavba!#REF!,Stavba!#REF!,Stavba!#REF!,Stavba!#REF!,Stavba!#REF!,Stavba!#REF!,Stavba!$44:$46,Stavba!#REF!,Stavba!#REF!,Stavba!#REF!,Stavba!$57:$57,Stavba!#REF!,Stavba!$61:$61,Stavba!$63:$64,Stavba!$66:$67,Stavba!$70:$73,Stavba!#REF!,Stavba!#REF!,Stavba!#REF!,Stavba!#REF!,Stavba!#REF!,Stavba!#REF!,Stavba!#REF!,Stavba!$75:$80,Stavba!$82:$83,Stavba!#REF!,Stavba!#REF!,Stavba!$85:$85,Stavba!$88:$94,Stavba!#REF!,Stavba!#REF!,Stavba!#REF!,Stavba!#REF!,Stavba!#REF!</definedName>
    <definedName name="Z_82B4F4D9_5370_4303_A97E_2A49E01AF629_.wvu.Cols" localSheetId="3" hidden="1">AVT!#REF!,AVT!#REF!,AVT!#REF!</definedName>
    <definedName name="Z_82B4F4D9_5370_4303_A97E_2A49E01AF629_.wvu.Cols" localSheetId="4" hidden="1">Nábytek!#REF!,Nábytek!#REF!,Nábytek!#REF!</definedName>
    <definedName name="Z_82B4F4D9_5370_4303_A97E_2A49E01AF629_.wvu.Cols" localSheetId="1" hidden="1">Rekapitulace!#REF!</definedName>
    <definedName name="Z_82B4F4D9_5370_4303_A97E_2A49E01AF629_.wvu.Cols" localSheetId="2" hidden="1">Stavba!#REF!,Stavba!#REF!,Stavba!#REF!</definedName>
    <definedName name="Z_82B4F4D9_5370_4303_A97E_2A49E01AF629_.wvu.PrintArea" localSheetId="3" hidden="1">AVT!$A$1:$I$62</definedName>
    <definedName name="Z_82B4F4D9_5370_4303_A97E_2A49E01AF629_.wvu.PrintArea" localSheetId="4" hidden="1">Nábytek!$A$1:$I$24</definedName>
    <definedName name="Z_82B4F4D9_5370_4303_A97E_2A49E01AF629_.wvu.PrintArea" localSheetId="2" hidden="1">Stavba!$A$1:$I$189</definedName>
    <definedName name="Z_82B4F4D9_5370_4303_A97E_2A49E01AF629_.wvu.PrintTitles" localSheetId="3" hidden="1">AVT!$11:$13</definedName>
    <definedName name="Z_82B4F4D9_5370_4303_A97E_2A49E01AF629_.wvu.PrintTitles" localSheetId="4" hidden="1">Nábytek!$11:$13</definedName>
    <definedName name="Z_82B4F4D9_5370_4303_A97E_2A49E01AF629_.wvu.PrintTitles" localSheetId="1" hidden="1">Rekapitulace!$11:$13</definedName>
    <definedName name="Z_82B4F4D9_5370_4303_A97E_2A49E01AF629_.wvu.PrintTitles" localSheetId="2" hidden="1">Stavba!$11:$13</definedName>
    <definedName name="Z_82B4F4D9_5370_4303_A97E_2A49E01AF629_.wvu.Rows" localSheetId="3" hidden="1">AVT!#REF!,AVT!#REF!,AVT!#REF!,AVT!#REF!,AVT!#REF!,AVT!#REF!,AVT!#REF!,AVT!#REF!,AVT!#REF!,AVT!#REF!,AVT!#REF!,AVT!#REF!,AVT!#REF!,AVT!#REF!,AVT!#REF!,AVT!#REF!,AVT!#REF!,AVT!#REF!,AVT!#REF!,AVT!#REF!,AVT!#REF!,AVT!#REF!,AVT!#REF!,AVT!#REF!,AVT!#REF!,AVT!#REF!,AVT!#REF!,AVT!#REF!,AVT!#REF!,AVT!#REF!,AVT!#REF!,AVT!#REF!,AVT!#REF!,AVT!#REF!,AVT!#REF!,AVT!#REF!,AVT!#REF!,AVT!#REF!,AVT!#REF!,AVT!#REF!,AVT!#REF!</definedName>
    <definedName name="Z_82B4F4D9_5370_4303_A97E_2A49E01AF629_.wvu.Rows" localSheetId="0" hidden="1">'Krycí list'!$1:$1,'Krycí list'!$3:$3,'Krycí list'!$6:$6,'Krycí list'!$8:$8,'Krycí list'!$10:$24</definedName>
    <definedName name="Z_82B4F4D9_5370_4303_A97E_2A49E01AF629_.wvu.Rows" localSheetId="4" hidden="1">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definedName>
    <definedName name="Z_82B4F4D9_5370_4303_A97E_2A49E01AF629_.wvu.Rows" localSheetId="2" hidden="1">Stavba!#REF!,Stavba!$18:$18,Stavba!$21:$24,Stavba!#REF!,Stavba!$29:$31,Stavba!$33:$33,Stavba!$37:$41,Stavba!#REF!,Stavba!#REF!,Stavba!#REF!,Stavba!#REF!,Stavba!#REF!,Stavba!#REF!,Stavba!$44:$46,Stavba!#REF!,Stavba!#REF!,Stavba!#REF!,Stavba!$57:$57,Stavba!#REF!,Stavba!$61:$61,Stavba!$63:$64,Stavba!$66:$67,Stavba!$70:$73,Stavba!#REF!,Stavba!#REF!,Stavba!#REF!,Stavba!#REF!,Stavba!#REF!,Stavba!#REF!,Stavba!#REF!,Stavba!$75:$80,Stavba!$82:$83,Stavba!#REF!,Stavba!#REF!,Stavba!$85:$85,Stavba!$88:$94,Stavba!#REF!,Stavba!#REF!,Stavba!#REF!,Stavba!#REF!,Stavba!#REF!</definedName>
    <definedName name="Z_D6CFA044_0C8C_4ECE_96A2_AFF3DD5E0425_.wvu.Cols" localSheetId="3" hidden="1">AVT!#REF!,AVT!#REF!,AVT!#REF!</definedName>
    <definedName name="Z_D6CFA044_0C8C_4ECE_96A2_AFF3DD5E0425_.wvu.Cols" localSheetId="4" hidden="1">Nábytek!#REF!,Nábytek!#REF!,Nábytek!#REF!</definedName>
    <definedName name="Z_D6CFA044_0C8C_4ECE_96A2_AFF3DD5E0425_.wvu.Cols" localSheetId="1" hidden="1">Rekapitulace!#REF!</definedName>
    <definedName name="Z_D6CFA044_0C8C_4ECE_96A2_AFF3DD5E0425_.wvu.Cols" localSheetId="2" hidden="1">Stavba!#REF!,Stavba!#REF!,Stavba!#REF!</definedName>
    <definedName name="Z_D6CFA044_0C8C_4ECE_96A2_AFF3DD5E0425_.wvu.PrintArea" localSheetId="3" hidden="1">AVT!$A$1:$I$62</definedName>
    <definedName name="Z_D6CFA044_0C8C_4ECE_96A2_AFF3DD5E0425_.wvu.PrintArea" localSheetId="4" hidden="1">Nábytek!$A$1:$I$24</definedName>
    <definedName name="Z_D6CFA044_0C8C_4ECE_96A2_AFF3DD5E0425_.wvu.PrintArea" localSheetId="2" hidden="1">Stavba!$A$1:$I$189</definedName>
    <definedName name="Z_D6CFA044_0C8C_4ECE_96A2_AFF3DD5E0425_.wvu.PrintTitles" localSheetId="3" hidden="1">AVT!$11:$13</definedName>
    <definedName name="Z_D6CFA044_0C8C_4ECE_96A2_AFF3DD5E0425_.wvu.PrintTitles" localSheetId="4" hidden="1">Nábytek!$11:$13</definedName>
    <definedName name="Z_D6CFA044_0C8C_4ECE_96A2_AFF3DD5E0425_.wvu.PrintTitles" localSheetId="1" hidden="1">Rekapitulace!$11:$13</definedName>
    <definedName name="Z_D6CFA044_0C8C_4ECE_96A2_AFF3DD5E0425_.wvu.PrintTitles" localSheetId="2" hidden="1">Stavba!$11:$13</definedName>
    <definedName name="Z_D6CFA044_0C8C_4ECE_96A2_AFF3DD5E0425_.wvu.Rows" localSheetId="3" hidden="1">AVT!#REF!,AVT!#REF!,AVT!#REF!,AVT!#REF!,AVT!#REF!,AVT!#REF!,AVT!#REF!,AVT!#REF!,AVT!#REF!,AVT!#REF!,AVT!#REF!,AVT!#REF!,AVT!#REF!,AVT!#REF!,AVT!#REF!,AVT!#REF!,AVT!#REF!,AVT!#REF!,AVT!#REF!,AVT!#REF!,AVT!#REF!,AVT!#REF!,AVT!#REF!,AVT!#REF!,AVT!#REF!,AVT!#REF!,AVT!#REF!,AVT!#REF!,AVT!#REF!,AVT!#REF!,AVT!#REF!,AVT!#REF!,AVT!#REF!,AVT!#REF!,AVT!#REF!,AVT!#REF!,AVT!#REF!,AVT!#REF!,AVT!#REF!,AVT!#REF!,AVT!#REF!</definedName>
    <definedName name="Z_D6CFA044_0C8C_4ECE_96A2_AFF3DD5E0425_.wvu.Rows" localSheetId="0" hidden="1">'Krycí list'!$1:$1,'Krycí list'!$3:$3,'Krycí list'!$6:$6,'Krycí list'!$8:$8,'Krycí list'!$10:$24</definedName>
    <definedName name="Z_D6CFA044_0C8C_4ECE_96A2_AFF3DD5E0425_.wvu.Rows" localSheetId="4" hidden="1">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definedName>
    <definedName name="Z_D6CFA044_0C8C_4ECE_96A2_AFF3DD5E0425_.wvu.Rows" localSheetId="2" hidden="1">Stavba!#REF!,Stavba!$18:$18,Stavba!$21:$24,Stavba!#REF!,Stavba!$29:$31,Stavba!$33:$33,Stavba!$37:$41,Stavba!#REF!,Stavba!#REF!,Stavba!#REF!,Stavba!#REF!,Stavba!#REF!,Stavba!#REF!,Stavba!$44:$46,Stavba!#REF!,Stavba!#REF!,Stavba!#REF!,Stavba!$57:$57,Stavba!#REF!,Stavba!$61:$61,Stavba!$63:$64,Stavba!$66:$67,Stavba!$70:$73,Stavba!#REF!,Stavba!#REF!,Stavba!#REF!,Stavba!#REF!,Stavba!#REF!,Stavba!#REF!,Stavba!#REF!,Stavba!$75:$80,Stavba!$82:$83,Stavba!#REF!,Stavba!#REF!,Stavba!$85:$85,Stavba!$88:$94,Stavba!#REF!,Stavba!#REF!,Stavba!#REF!,Stavba!#REF!,Stavba!#REF!</definedName>
  </definedNames>
  <calcPr calcId="191029"/>
  <customWorkbookViews>
    <customWorkbookView name="Petr Smolík – osobní zobrazení" guid="{D6CFA044-0C8C-4ECE-96A2-AFF3DD5E0425}" mergeInterval="0" personalView="1" maximized="1" xWindow="1911" yWindow="-9" windowWidth="1938" windowHeight="1048" activeSheetId="3"/>
    <customWorkbookView name="Vladimír Lazárek – osobní zobrazení" guid="{82B4F4D9-5370-4303-A97E-2A49E01AF629}" mergeInterval="0" personalView="1" maximized="1" xWindow="-8" yWindow="-8" windowWidth="1936" windowHeight="1056" activeSheetId="3"/>
    <customWorkbookView name="Sebastian Fenyk – osobní zobrazení" guid="{65E3123D-ED26-44E3-A414-09EEEF825484}" mergeInterval="0" personalView="1" maximized="1" xWindow="-8" yWindow="-8" windowWidth="1936" windowHeight="1056"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6" i="3" l="1"/>
  <c r="G79" i="3" s="1"/>
  <c r="D27" i="7"/>
  <c r="G78" i="3" l="1"/>
  <c r="G24" i="3"/>
  <c r="G29" i="3"/>
  <c r="G27" i="3"/>
  <c r="G68" i="3"/>
  <c r="G21" i="3"/>
  <c r="G59" i="3" s="1"/>
  <c r="G62" i="3" l="1"/>
  <c r="G63" i="3"/>
  <c r="G60" i="3"/>
  <c r="G61" i="3"/>
  <c r="G31" i="3"/>
  <c r="G32" i="3"/>
  <c r="G33" i="3"/>
  <c r="G64" i="3"/>
  <c r="G65" i="3"/>
  <c r="G66" i="3"/>
  <c r="D13" i="7"/>
  <c r="D15" i="7" s="1"/>
  <c r="D25" i="7"/>
  <c r="D24" i="7" s="1"/>
  <c r="B25" i="7"/>
  <c r="D21" i="7"/>
  <c r="B21" i="7"/>
  <c r="D17" i="7"/>
  <c r="D6" i="7"/>
  <c r="D3" i="7"/>
  <c r="D22" i="7" l="1"/>
  <c r="I183" i="3"/>
  <c r="I182" i="3"/>
  <c r="I181" i="3"/>
  <c r="I180" i="3"/>
  <c r="I179" i="3"/>
  <c r="I178" i="3"/>
  <c r="I177" i="3"/>
  <c r="I28" i="5"/>
  <c r="D9" i="7" l="1"/>
  <c r="G86" i="3"/>
  <c r="G94" i="3" l="1"/>
  <c r="G89" i="3"/>
  <c r="G90" i="3"/>
  <c r="G88" i="3"/>
  <c r="I44" i="5" l="1"/>
  <c r="I45" i="5"/>
  <c r="I46" i="5" l="1"/>
  <c r="G140" i="3" l="1"/>
  <c r="I140" i="3" s="1"/>
  <c r="G139" i="3"/>
  <c r="I139" i="3" s="1"/>
  <c r="I138" i="3"/>
  <c r="G175" i="3" l="1"/>
  <c r="I175" i="3" s="1"/>
  <c r="I174" i="3"/>
  <c r="I173" i="3"/>
  <c r="I172" i="3"/>
  <c r="G171" i="3"/>
  <c r="I171" i="3" s="1"/>
  <c r="I170" i="3"/>
  <c r="I169" i="3"/>
  <c r="G168" i="3"/>
  <c r="I168" i="3" s="1"/>
  <c r="I167" i="3"/>
  <c r="I166" i="3"/>
  <c r="I165" i="3"/>
  <c r="I164" i="3"/>
  <c r="G163" i="3"/>
  <c r="I163" i="3" s="1"/>
  <c r="I162" i="3"/>
  <c r="G161" i="3"/>
  <c r="I161" i="3" s="1"/>
  <c r="I160" i="3"/>
  <c r="I158" i="3"/>
  <c r="G157" i="3"/>
  <c r="I157" i="3" s="1"/>
  <c r="I156" i="3"/>
  <c r="G155" i="3"/>
  <c r="I155" i="3" s="1"/>
  <c r="I154" i="3"/>
  <c r="G153" i="3"/>
  <c r="I153" i="3" s="1"/>
  <c r="I152" i="3"/>
  <c r="I151" i="3"/>
  <c r="G150" i="3"/>
  <c r="I150" i="3" s="1"/>
  <c r="I149" i="3"/>
  <c r="G148" i="3"/>
  <c r="I148" i="3" s="1"/>
  <c r="I147" i="3"/>
  <c r="I146" i="3"/>
  <c r="G145" i="3"/>
  <c r="I145" i="3" s="1"/>
  <c r="I144" i="3"/>
  <c r="I143" i="3"/>
  <c r="G142" i="3"/>
  <c r="I142" i="3" s="1"/>
  <c r="I141" i="3"/>
  <c r="G137" i="3"/>
  <c r="I137" i="3" s="1"/>
  <c r="I136" i="3"/>
  <c r="I135" i="3"/>
  <c r="I134" i="3"/>
  <c r="G133" i="3"/>
  <c r="I133" i="3" s="1"/>
  <c r="I132" i="3"/>
  <c r="G131" i="3"/>
  <c r="I131" i="3" s="1"/>
  <c r="G130" i="3"/>
  <c r="I130" i="3" s="1"/>
  <c r="I129" i="3"/>
  <c r="G128" i="3"/>
  <c r="I128" i="3" s="1"/>
  <c r="I127" i="3"/>
  <c r="I126" i="3"/>
  <c r="I125" i="3"/>
  <c r="G124" i="3"/>
  <c r="I124" i="3" s="1"/>
  <c r="I123" i="3"/>
  <c r="G122" i="3"/>
  <c r="I122" i="3" s="1"/>
  <c r="G121" i="3"/>
  <c r="I121" i="3" s="1"/>
  <c r="I120" i="3"/>
  <c r="G119" i="3"/>
  <c r="I119" i="3" s="1"/>
  <c r="G118" i="3"/>
  <c r="I118" i="3" s="1"/>
  <c r="I117" i="3"/>
  <c r="G116" i="3"/>
  <c r="I116" i="3" s="1"/>
  <c r="I115" i="3"/>
  <c r="G114" i="3"/>
  <c r="I114" i="3" s="1"/>
  <c r="I113" i="3"/>
  <c r="I112" i="3"/>
  <c r="G110" i="3"/>
  <c r="I110" i="3" s="1"/>
  <c r="G109" i="3"/>
  <c r="I109" i="3" s="1"/>
  <c r="I108" i="3"/>
  <c r="G107" i="3"/>
  <c r="I107" i="3" s="1"/>
  <c r="I106" i="3"/>
  <c r="G105" i="3"/>
  <c r="I105" i="3" s="1"/>
  <c r="I104" i="3"/>
  <c r="I103" i="3"/>
  <c r="I102" i="3"/>
  <c r="G101" i="3"/>
  <c r="I101" i="3" s="1"/>
  <c r="I100" i="3"/>
  <c r="G99" i="3"/>
  <c r="I99" i="3" s="1"/>
  <c r="G98" i="3"/>
  <c r="I98" i="3" s="1"/>
  <c r="I97" i="3"/>
  <c r="I60" i="3"/>
  <c r="I65" i="3"/>
  <c r="I92" i="3"/>
  <c r="I79" i="3"/>
  <c r="I71" i="3"/>
  <c r="I64" i="3"/>
  <c r="I63" i="3"/>
  <c r="I59" i="3"/>
  <c r="I61" i="3"/>
  <c r="I62" i="3"/>
  <c r="I70" i="3"/>
  <c r="I68" i="3"/>
  <c r="I91" i="3"/>
  <c r="I90" i="3"/>
  <c r="I86" i="3"/>
  <c r="I84" i="3"/>
  <c r="I83" i="3"/>
  <c r="I82" i="3"/>
  <c r="I81" i="3"/>
  <c r="I80" i="3"/>
  <c r="I78" i="3"/>
  <c r="I76" i="3"/>
  <c r="I74" i="3"/>
  <c r="I67" i="3"/>
  <c r="I57" i="3"/>
  <c r="I56" i="3"/>
  <c r="I54" i="3"/>
  <c r="I53" i="3"/>
  <c r="I52" i="3"/>
  <c r="I49" i="3"/>
  <c r="I41" i="3"/>
  <c r="I40" i="3"/>
  <c r="I39" i="3"/>
  <c r="I38" i="3"/>
  <c r="I37" i="3"/>
  <c r="I36" i="3"/>
  <c r="I35" i="3"/>
  <c r="I34" i="3"/>
  <c r="I29" i="3"/>
  <c r="I27" i="3"/>
  <c r="I24" i="3"/>
  <c r="I23" i="3"/>
  <c r="I21" i="3"/>
  <c r="I20" i="3"/>
  <c r="I18" i="3"/>
  <c r="I16" i="3"/>
  <c r="I89" i="3" l="1"/>
  <c r="I47" i="3"/>
  <c r="I46" i="3"/>
  <c r="I73" i="3"/>
  <c r="I55" i="3"/>
  <c r="I32" i="3"/>
  <c r="I88" i="3"/>
  <c r="I94" i="3"/>
  <c r="I66" i="3"/>
  <c r="I72" i="3"/>
  <c r="I31" i="3"/>
  <c r="I44" i="3"/>
  <c r="I43" i="3"/>
  <c r="I33" i="3"/>
  <c r="I30" i="5" l="1"/>
  <c r="I45" i="3"/>
  <c r="I42" i="5"/>
  <c r="I48" i="5"/>
  <c r="I43" i="5"/>
  <c r="I47" i="5"/>
  <c r="I41" i="5" l="1"/>
  <c r="I185" i="3"/>
  <c r="I51" i="3"/>
  <c r="A17" i="2"/>
  <c r="B17" i="2"/>
  <c r="I93" i="3" l="1"/>
  <c r="I176" i="3"/>
  <c r="I15" i="3"/>
  <c r="I48" i="3"/>
  <c r="I75" i="3"/>
  <c r="I111" i="3"/>
  <c r="I96" i="3"/>
  <c r="I31" i="5"/>
  <c r="I159" i="3" l="1"/>
  <c r="I95" i="3" s="1"/>
  <c r="I85" i="3"/>
  <c r="I58" i="3"/>
  <c r="I26" i="3"/>
  <c r="I50" i="3" l="1"/>
  <c r="I16" i="5" l="1"/>
  <c r="I35" i="5"/>
  <c r="I52" i="5" l="1"/>
  <c r="I40" i="5" l="1"/>
  <c r="I60" i="5" l="1"/>
  <c r="B19" i="2" l="1"/>
  <c r="A19" i="2"/>
  <c r="B18" i="2"/>
  <c r="A18" i="2"/>
  <c r="I23" i="6" l="1"/>
  <c r="I22" i="6"/>
  <c r="I21" i="6"/>
  <c r="I20" i="6"/>
  <c r="I19" i="6"/>
  <c r="I18" i="6"/>
  <c r="I17" i="6"/>
  <c r="I16" i="6"/>
  <c r="I15" i="6" l="1"/>
  <c r="I14" i="6" s="1"/>
  <c r="I24" i="6" s="1"/>
  <c r="C9" i="6" l="1"/>
  <c r="C8" i="6"/>
  <c r="C7" i="6"/>
  <c r="C5" i="6"/>
  <c r="C4" i="6"/>
  <c r="C3" i="6"/>
  <c r="C2" i="6"/>
  <c r="G61" i="5"/>
  <c r="G59" i="5"/>
  <c r="G58" i="5"/>
  <c r="I57" i="5"/>
  <c r="G56" i="5"/>
  <c r="I51" i="5"/>
  <c r="I39" i="5"/>
  <c r="I38" i="5"/>
  <c r="I32" i="5"/>
  <c r="I24" i="5"/>
  <c r="I23" i="5"/>
  <c r="I22" i="5"/>
  <c r="G20" i="5"/>
  <c r="I19" i="5"/>
  <c r="I18" i="5"/>
  <c r="G17" i="5"/>
  <c r="C9" i="5"/>
  <c r="C8" i="5"/>
  <c r="C7" i="5"/>
  <c r="C5" i="5"/>
  <c r="C4" i="5"/>
  <c r="C3" i="5"/>
  <c r="C2" i="5"/>
  <c r="I54" i="5" l="1"/>
  <c r="I59" i="5"/>
  <c r="I61" i="5"/>
  <c r="I53" i="5"/>
  <c r="I56" i="5"/>
  <c r="I33" i="5"/>
  <c r="I27" i="5"/>
  <c r="I34" i="5"/>
  <c r="I37" i="5"/>
  <c r="I50" i="5"/>
  <c r="I17" i="5"/>
  <c r="I29" i="5"/>
  <c r="I55" i="5"/>
  <c r="G21" i="5"/>
  <c r="I36" i="5"/>
  <c r="I20" i="5"/>
  <c r="I58" i="5"/>
  <c r="I49" i="5" l="1"/>
  <c r="I21" i="5"/>
  <c r="I26" i="5"/>
  <c r="I25" i="5" l="1"/>
  <c r="I15" i="5"/>
  <c r="I14" i="5" l="1"/>
  <c r="I62" i="5" s="1"/>
  <c r="C19" i="2"/>
  <c r="E43" i="1" s="1"/>
  <c r="C18" i="2" l="1"/>
  <c r="E42" i="1" l="1"/>
  <c r="B16" i="2"/>
  <c r="A16" i="2"/>
  <c r="B15" i="2"/>
  <c r="A15" i="2"/>
  <c r="B14" i="2"/>
  <c r="A14" i="2"/>
  <c r="C15" i="2" l="1"/>
  <c r="E39" i="1" s="1"/>
  <c r="C2" i="3" l="1"/>
  <c r="C3" i="3"/>
  <c r="C4" i="3"/>
  <c r="C5" i="3"/>
  <c r="C7" i="3"/>
  <c r="C8" i="3"/>
  <c r="C9" i="3"/>
  <c r="B2" i="2"/>
  <c r="B3" i="2"/>
  <c r="B4" i="2"/>
  <c r="B5" i="2"/>
  <c r="B7" i="2"/>
  <c r="B8" i="2"/>
  <c r="B9" i="2"/>
  <c r="E35" i="1"/>
  <c r="J35" i="1"/>
  <c r="R35" i="1"/>
  <c r="P38" i="1"/>
  <c r="P39" i="1"/>
  <c r="P40" i="1"/>
  <c r="P41" i="1"/>
  <c r="P42" i="1"/>
  <c r="J46" i="1"/>
  <c r="K47" i="1"/>
  <c r="I42" i="3" l="1"/>
  <c r="I14" i="3" s="1"/>
  <c r="I188" i="3" s="1"/>
  <c r="I187" i="3" l="1"/>
  <c r="I186" i="3"/>
  <c r="I184" i="3" l="1"/>
  <c r="C16" i="2"/>
  <c r="E40" i="1" l="1"/>
  <c r="C14" i="2"/>
  <c r="E38" i="1" l="1"/>
  <c r="R46" i="1" l="1"/>
  <c r="I189" i="3" l="1"/>
  <c r="C17" i="2"/>
  <c r="C20" i="2" s="1"/>
  <c r="E41" i="1" l="1"/>
  <c r="E46" i="1" s="1"/>
  <c r="S49" i="1" l="1"/>
  <c r="R49" i="1"/>
  <c r="O51" i="1" s="1"/>
  <c r="O50" i="1" l="1"/>
  <c r="R51" i="1"/>
  <c r="S51" i="1"/>
  <c r="R50" i="1" l="1"/>
  <c r="R52" i="1" s="1"/>
  <c r="S50" i="1"/>
</calcChain>
</file>

<file path=xl/sharedStrings.xml><?xml version="1.0" encoding="utf-8"?>
<sst xmlns="http://schemas.openxmlformats.org/spreadsheetml/2006/main" count="1175" uniqueCount="528">
  <si>
    <t>Název stavby</t>
  </si>
  <si>
    <t>JKSO</t>
  </si>
  <si>
    <t xml:space="preserve"> </t>
  </si>
  <si>
    <t>Kód stavby</t>
  </si>
  <si>
    <t>ucebny</t>
  </si>
  <si>
    <t>Název objektu</t>
  </si>
  <si>
    <t>EČO</t>
  </si>
  <si>
    <t/>
  </si>
  <si>
    <t>Kód objektu</t>
  </si>
  <si>
    <t>Název části</t>
  </si>
  <si>
    <t>Místo</t>
  </si>
  <si>
    <t>Kód části</t>
  </si>
  <si>
    <t>Název podčásti</t>
  </si>
  <si>
    <t>Kód podčásti</t>
  </si>
  <si>
    <t>IČ</t>
  </si>
  <si>
    <t>DIČ</t>
  </si>
  <si>
    <t>Objednatel</t>
  </si>
  <si>
    <t>Projektant</t>
  </si>
  <si>
    <t>Zhotovitel</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</si>
  <si>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</si>
  <si>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</si>
  <si>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</si>
  <si>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</si>
  <si>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</si>
  <si>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</si>
  <si>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</si>
  <si>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</si>
  <si>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</si>
  <si>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</si>
  <si>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</si>
  <si>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</si>
  <si>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</si>
  <si>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</si>
  <si>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</si>
  <si>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</si>
  <si>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</si>
  <si>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Vedlejší rozpočtové náklady</t>
  </si>
  <si>
    <t>HSV</t>
  </si>
  <si>
    <t>Práce přesčas</t>
  </si>
  <si>
    <t>Zařízení staveniště</t>
  </si>
  <si>
    <t>21</t>
  </si>
  <si>
    <t>%</t>
  </si>
  <si>
    <t>Bez pevné podl.</t>
  </si>
  <si>
    <t>PSV</t>
  </si>
  <si>
    <t>Kulturní památka</t>
  </si>
  <si>
    <t>Územní vlivy</t>
  </si>
  <si>
    <t>Provozní vlivy</t>
  </si>
  <si>
    <t>Ostatní</t>
  </si>
  <si>
    <t>VRN z rozpočtu</t>
  </si>
  <si>
    <t>HZS</t>
  </si>
  <si>
    <t>Kompl. činnost</t>
  </si>
  <si>
    <t>Ostatní náklady</t>
  </si>
  <si>
    <t>D</t>
  </si>
  <si>
    <t>Celkové náklady</t>
  </si>
  <si>
    <t>Datum a podpis</t>
  </si>
  <si>
    <t>Razítko</t>
  </si>
  <si>
    <t>DPH</t>
  </si>
  <si>
    <t>E</t>
  </si>
  <si>
    <t>Přípočty a odpočty</t>
  </si>
  <si>
    <t>Dodávky objednatele</t>
  </si>
  <si>
    <t>Klouzavá doložka</t>
  </si>
  <si>
    <t>Zvýhodnění + -</t>
  </si>
  <si>
    <t>Stavba:</t>
  </si>
  <si>
    <t>Objekt:</t>
  </si>
  <si>
    <t>Část:</t>
  </si>
  <si>
    <t xml:space="preserve">JKSO: </t>
  </si>
  <si>
    <t>Objednatel:</t>
  </si>
  <si>
    <t>Zhotovitel:</t>
  </si>
  <si>
    <t>Datum:</t>
  </si>
  <si>
    <t>Kód</t>
  </si>
  <si>
    <t>Popis</t>
  </si>
  <si>
    <t>Cena celkem</t>
  </si>
  <si>
    <t>Úpravy povrchů, podlahy a osazování výplní</t>
  </si>
  <si>
    <t>Ostatní konstrukce a práce, bourání</t>
  </si>
  <si>
    <t>Přesun sutě</t>
  </si>
  <si>
    <t>Přesun hmot</t>
  </si>
  <si>
    <t>Práce a dodávky PSV</t>
  </si>
  <si>
    <t>Zdravotechnika - zařizovací předměty</t>
  </si>
  <si>
    <t>776</t>
  </si>
  <si>
    <t>Podlahy povlakové</t>
  </si>
  <si>
    <t>781</t>
  </si>
  <si>
    <t>Dokončovací práce - obklady</t>
  </si>
  <si>
    <t>784</t>
  </si>
  <si>
    <t>Dokončovací práce - malby a tapety</t>
  </si>
  <si>
    <t>JKSO:</t>
  </si>
  <si>
    <t>P.Č.</t>
  </si>
  <si>
    <t>TV</t>
  </si>
  <si>
    <t>KCN</t>
  </si>
  <si>
    <t>MJ</t>
  </si>
  <si>
    <t>Množství celkem</t>
  </si>
  <si>
    <t>K</t>
  </si>
  <si>
    <t>014</t>
  </si>
  <si>
    <t>m2</t>
  </si>
  <si>
    <t>612135101</t>
  </si>
  <si>
    <t>011</t>
  </si>
  <si>
    <t>612325121</t>
  </si>
  <si>
    <t>Vápenocementová štuková omítka rýh ve stěnách šířky do 150 mm</t>
  </si>
  <si>
    <t>kus</t>
  </si>
  <si>
    <t>612325215</t>
  </si>
  <si>
    <t>Vápenocementová hladká omítka malých ploch do 4,0 m2 na stěnách pod obklady</t>
  </si>
  <si>
    <t>619991001</t>
  </si>
  <si>
    <t>Zakrytí podlah fólií přilepenou lepící páskou</t>
  </si>
  <si>
    <t>619991011</t>
  </si>
  <si>
    <t>Obalení konstrukcí a prvků fólií přilepenou lepící páskou</t>
  </si>
  <si>
    <t>952901107</t>
  </si>
  <si>
    <t>Čištění budov omytí dvojitých nebo zdvojených oken nebo balkonových dveří plochy do 2,5m2</t>
  </si>
  <si>
    <t>952901122</t>
  </si>
  <si>
    <t>952902021</t>
  </si>
  <si>
    <t>Čištění budov zametení hladkých podlah</t>
  </si>
  <si>
    <t>952902031</t>
  </si>
  <si>
    <t>Čištění budov omytí hladkých podlah</t>
  </si>
  <si>
    <t>952902611</t>
  </si>
  <si>
    <t>Čištění budov vysátí prachu z ostatních ploch</t>
  </si>
  <si>
    <t>013</t>
  </si>
  <si>
    <t>m</t>
  </si>
  <si>
    <t>974049121</t>
  </si>
  <si>
    <t>Vysekání rýh v betonových zdech hl do 30 mm š do 30 mm</t>
  </si>
  <si>
    <t>974049133</t>
  </si>
  <si>
    <t>Vysekání rýh v betonových zdech hl do 50 mm š do 100 mm</t>
  </si>
  <si>
    <t>974082113</t>
  </si>
  <si>
    <t>Vysekání rýh pro vodiče v omítce MV nebo MVC stěn š do 50 mm</t>
  </si>
  <si>
    <t>977131115</t>
  </si>
  <si>
    <t>Vrty příklepovými vrtáky D 16 mm do cihelného zdiva nebo prostého betonu</t>
  </si>
  <si>
    <t>977311112</t>
  </si>
  <si>
    <t>Řezání stávajících betonových mazanin nevyztužených hl do 100 mm</t>
  </si>
  <si>
    <t>t</t>
  </si>
  <si>
    <t>997013213</t>
  </si>
  <si>
    <t>241</t>
  </si>
  <si>
    <t>997241622</t>
  </si>
  <si>
    <t>Naložení a složení suti</t>
  </si>
  <si>
    <t>998011002</t>
  </si>
  <si>
    <t>Přesun hmot pro budovy zděné v do 12 m</t>
  </si>
  <si>
    <t>721</t>
  </si>
  <si>
    <t>soubor</t>
  </si>
  <si>
    <t>725210821</t>
  </si>
  <si>
    <t>Demontáž umyvadel bez výtokových armatur</t>
  </si>
  <si>
    <t>725820801</t>
  </si>
  <si>
    <t>Demontáž baterie nástěnné do G 3 / 4</t>
  </si>
  <si>
    <t>725829121</t>
  </si>
  <si>
    <t>Montáž baterie umyvadlové nástěnné pákové a klasické ostatní typ</t>
  </si>
  <si>
    <t>M</t>
  </si>
  <si>
    <t>MAT</t>
  </si>
  <si>
    <t>776111115</t>
  </si>
  <si>
    <t>Broušení podkladu povlakových podlah před litím stěrky</t>
  </si>
  <si>
    <t>776111116</t>
  </si>
  <si>
    <t>Odstranění zbytků lepidla z podkladu povlakových podlah broušením</t>
  </si>
  <si>
    <t>776111311</t>
  </si>
  <si>
    <t>Vysátí podkladu povlakových podlah</t>
  </si>
  <si>
    <t>776121411</t>
  </si>
  <si>
    <t>Dvousložková penetrace podkladu povlakových podlah</t>
  </si>
  <si>
    <t>776141113</t>
  </si>
  <si>
    <t>Vyrovnání podkladu povlakových podlah stěrkou pevnosti 20 MPa tl 8 mm</t>
  </si>
  <si>
    <t>776201811</t>
  </si>
  <si>
    <t>Demontáž lepených povlakových podlah bez podložky ručně</t>
  </si>
  <si>
    <t>776221111</t>
  </si>
  <si>
    <t>Lepení pásů z PVC standardním lepidlem</t>
  </si>
  <si>
    <t>776223112</t>
  </si>
  <si>
    <t>Spoj povlakových podlahovin z PVC svařováním za studena</t>
  </si>
  <si>
    <t>776410811</t>
  </si>
  <si>
    <t>Odstranění soklíků a lišt pryžových nebo plastových</t>
  </si>
  <si>
    <t>776421111</t>
  </si>
  <si>
    <t>776991121</t>
  </si>
  <si>
    <t>Základní čištění nově položených podlahovin vysátím a setřením vlhkým mopem</t>
  </si>
  <si>
    <t>776991821</t>
  </si>
  <si>
    <t>Odstranění lepidla ručně z podlah</t>
  </si>
  <si>
    <t>998776202</t>
  </si>
  <si>
    <t>Přesun hmot procentní pro podlahy povlakové v objektech v do 12 m</t>
  </si>
  <si>
    <t>781471810</t>
  </si>
  <si>
    <t>Demontáž obkladů z obkladaček keramických kladených do malty</t>
  </si>
  <si>
    <t>781474116</t>
  </si>
  <si>
    <t>Montáž obkladů vnitřních keramických hladkých do 35 ks/m2 lepených flexibilním lepidlem</t>
  </si>
  <si>
    <t>781491815</t>
  </si>
  <si>
    <t>Odstranění profilu ukončovacího</t>
  </si>
  <si>
    <t>781495115</t>
  </si>
  <si>
    <t>Spárování vnitřních obkladů silikonem</t>
  </si>
  <si>
    <t>998781202</t>
  </si>
  <si>
    <t>Přesun hmot procentní pro obklady keramické v objektech v do 12 m</t>
  </si>
  <si>
    <t>784111031</t>
  </si>
  <si>
    <t>Omytí podkladu v místnostech výšky do 3,80 m</t>
  </si>
  <si>
    <t>784121001</t>
  </si>
  <si>
    <t>784161211</t>
  </si>
  <si>
    <t>Lokální vyrovnání podkladu sádrovou stěrkou plochy do 0,25 m2 v místnostech výšky do 3,80 m</t>
  </si>
  <si>
    <t>784181121</t>
  </si>
  <si>
    <t>Hloubková jednonásobná penetrace podkladu v místnostech výšky do 3,80 m</t>
  </si>
  <si>
    <t>784191003</t>
  </si>
  <si>
    <t>Čištění vnitřních ploch oken dvojitých nebo zdvojených po provedení malířských prací</t>
  </si>
  <si>
    <t>784191005</t>
  </si>
  <si>
    <t>Čištění vnitřních ploch dveří nebo vrat po provedení malířských prací</t>
  </si>
  <si>
    <t>784191007</t>
  </si>
  <si>
    <t>Čištění vnitřních ploch podlah po provedení malířských prací</t>
  </si>
  <si>
    <t>784221101</t>
  </si>
  <si>
    <t>Dvojnásobné bílé malby  ze směsí za sucha dobře otěruvzdorných v místnostech do 3,80 m</t>
  </si>
  <si>
    <t xml:space="preserve">REKAPITULACE </t>
  </si>
  <si>
    <t>KRYCÍ LIST SOUPISU</t>
  </si>
  <si>
    <t>OCENĚNÝ SOUPIS PRACÍ A DODÁVEK A SLUŽEB</t>
  </si>
  <si>
    <t>Nábytek</t>
  </si>
  <si>
    <t>Stolní vizualizér</t>
  </si>
  <si>
    <t>PC ovládací a prezentační stanice pro učitele</t>
  </si>
  <si>
    <t>Datový switch</t>
  </si>
  <si>
    <t>Stínící technika</t>
  </si>
  <si>
    <t>Látková roleta</t>
  </si>
  <si>
    <t>Motor 230V</t>
  </si>
  <si>
    <t>Ovládací tlačítko</t>
  </si>
  <si>
    <t>Slaboproudé rozvody + příslušenství</t>
  </si>
  <si>
    <t>Silnoproudé rozvody + příslušenství</t>
  </si>
  <si>
    <t>Rámeček 3-násobný bílý</t>
  </si>
  <si>
    <t>Provozní osvětlení</t>
  </si>
  <si>
    <t>Rámeček 2-násobný bílý</t>
  </si>
  <si>
    <t>AVT</t>
  </si>
  <si>
    <t>ZRN (ř. 1-8)</t>
  </si>
  <si>
    <t>DN (ř. 10-12)</t>
  </si>
  <si>
    <t>VRN (ř. 14-19)</t>
  </si>
  <si>
    <t>Součet 9, 13, 20-23</t>
  </si>
  <si>
    <t>EL</t>
  </si>
  <si>
    <t>Projektové práce (DSPS)</t>
  </si>
  <si>
    <t>Cena s DPH (ř. 25-26)</t>
  </si>
  <si>
    <t>Popis / minimální technické parametry</t>
  </si>
  <si>
    <t>Cena jednotková bez DPH</t>
  </si>
  <si>
    <t>Cena celkem bez DPH</t>
  </si>
  <si>
    <t>Kód položky / název</t>
  </si>
  <si>
    <t>Celkem bez DPH</t>
  </si>
  <si>
    <t>Podlahová krabice pod katedru pro zakončení kabelových tras. Určená pro výšku betonové vrstvy od 57 mm do 75 mm. Krabice je uzpůsobena pro instalaci elektroinstalačních trubek.</t>
  </si>
  <si>
    <t>632681113</t>
  </si>
  <si>
    <t>Vyspravení betonových podlah rychletuhnoucím polymerem - vysprávka D přes 50 do  200 a tl 30 mm</t>
  </si>
  <si>
    <t>Vnitrostaveništní doprava suti a vybouraných hmot vodorovně do 50 m pro budovy v do 12 m ručně</t>
  </si>
  <si>
    <t>997013501</t>
  </si>
  <si>
    <t>Odvoz suti a vybouraných hmot na skládku nebo meziskládku do 1 km se složením</t>
  </si>
  <si>
    <t>997013509</t>
  </si>
  <si>
    <t>997013831</t>
  </si>
  <si>
    <t>Poplatky za uložení stavebního směsného odpadu na skládce ( skládkovné)</t>
  </si>
  <si>
    <t>Příplatek k ceně za každý započatý 1 km  přes 1 km - celkem 20 km</t>
  </si>
  <si>
    <t>vlastní</t>
  </si>
  <si>
    <t>Montáž kabelů měděných bez ukončení uložených pod omítku plných kulatých (CYKY), počtu a průřezu žil 3x1,5 mm2.</t>
  </si>
  <si>
    <t>10.074.642</t>
  </si>
  <si>
    <t>Ohebná dvouplášťová korugovaná bezhalogenová chránička vnitřní ø 32 mm.</t>
  </si>
  <si>
    <t>Ohebná dvouplášťová korugovaná bezhalogenová chránička vnitřní ø 41 mm.</t>
  </si>
  <si>
    <t>10.074.671</t>
  </si>
  <si>
    <t>10.048.482</t>
  </si>
  <si>
    <t>10.051.448</t>
  </si>
  <si>
    <t>Silový kabel CYKY-J 3x1,5mm2.</t>
  </si>
  <si>
    <t>Silový kabel CYKY-J 3x2,5mm2.</t>
  </si>
  <si>
    <t>10.071.783</t>
  </si>
  <si>
    <t>10.072.355</t>
  </si>
  <si>
    <t>10.079.613</t>
  </si>
  <si>
    <t>Zásuvka dvojnásobná bezšroubová, s clonkami, s natočenou dutinou, bílá, 16 A</t>
  </si>
  <si>
    <t>Zásuvka jednonásobná bezšroubová, bílá, 16 A</t>
  </si>
  <si>
    <t>10.071.430</t>
  </si>
  <si>
    <t>10.069.872</t>
  </si>
  <si>
    <t>10.071.435</t>
  </si>
  <si>
    <t>Kryt spínače jednoduchý bílý</t>
  </si>
  <si>
    <t>Kryt spínače dělený bílý</t>
  </si>
  <si>
    <t>Spínač kolébkový šroubový, řazení 1/0+1/0</t>
  </si>
  <si>
    <t>Montáž jističů se zapojením vodičů, dvoupólových nn, do 25 A ve skříni.</t>
  </si>
  <si>
    <t>10.079.558</t>
  </si>
  <si>
    <t>Zkouška a prohlídka elektrických rozvodů a zařízení, celková prohlídka a vyhotovení revizní zprávy pro objem montážních prací do 100 tis. Kč</t>
  </si>
  <si>
    <t>10.843.680</t>
  </si>
  <si>
    <t>Vypínač na DIN, 3P 40A 400/415V.</t>
  </si>
  <si>
    <t>Montáž spínačů tří nebo čtyřpólových, vypínačů výkonových pojistkových, do 63 A</t>
  </si>
  <si>
    <t>Zkoušky a prohlídky rozvodných zařízení, kontrola rozvaděčů nn, silových, hmotnosti do 200 kg.</t>
  </si>
  <si>
    <t>Montáž rozvaděčů litinových, hliníkových nebo plastových bez zapojení vodičů, sestavy hmotností do 50 kg.</t>
  </si>
  <si>
    <t>Montáž podlahových krabic montovaných do mazaniny.</t>
  </si>
  <si>
    <t>Montáž kabelů sdělovacích pro vnitřní rozvody, počtu žil do 15</t>
  </si>
  <si>
    <t>Datový UTP cat.5 kabel</t>
  </si>
  <si>
    <t>10.793.442</t>
  </si>
  <si>
    <t>10.874.783</t>
  </si>
  <si>
    <t>10.935.899</t>
  </si>
  <si>
    <t>Konektor RJ45 UTP Cat.5e černý samořezný</t>
  </si>
  <si>
    <t>10.863.140</t>
  </si>
  <si>
    <t>Konektor RJ45 8p8c Cat.5e nest.pro drát</t>
  </si>
  <si>
    <t>742122001</t>
  </si>
  <si>
    <t>Montáž kabelové spojky nebo svorkovnice pro slaboproud do 15 žil</t>
  </si>
  <si>
    <t>742330101</t>
  </si>
  <si>
    <t>Měření metalického segmentu s vyhotovením protokolu</t>
  </si>
  <si>
    <t>Montáž svítidel LED se zapojením vodičů bytových nebo společenských místností, stropních, panelových, obsahu přes 0,09 do 0,36m2.</t>
  </si>
  <si>
    <t>10.679.719</t>
  </si>
  <si>
    <t>Rozvaděčová skříň, 36 modulů, IP30, pod omítku</t>
  </si>
  <si>
    <t>Montáž kabelů měděných bez ukončení uložených pod omítku plných kulatých (CYKY), počtu a průřezu žil 3x2,5 mm2.</t>
  </si>
  <si>
    <t>Montáž vodičů izolovaných měděných bez ukončení uložených pevně, plných a laněných s PVC pláštěm (CY) průřez žíly 0,55 až 16 mm2.</t>
  </si>
  <si>
    <t>10.048.243</t>
  </si>
  <si>
    <t>SOUPIS PRACÍ A DODÁVEK A SLUŽEB vč VÝKAZU VÝMĚR</t>
  </si>
  <si>
    <t>10.696.523</t>
  </si>
  <si>
    <t>Datová jednozásuvka, modulová zásuvka 22,5x45mm (1 modul)</t>
  </si>
  <si>
    <t>Hrubá výplň rýh ve stěnách maltou jakékoli šířky rýhy</t>
  </si>
  <si>
    <t>Práce a dodávky HSV</t>
  </si>
  <si>
    <t>55145615</t>
  </si>
  <si>
    <t>Baterie umyvadlová nástěnná páková 150mm, chrom</t>
  </si>
  <si>
    <t>28411003</t>
  </si>
  <si>
    <t>Lišta soklová PVC 30x30mm</t>
  </si>
  <si>
    <t>Montáž obvodových lišt lepených</t>
  </si>
  <si>
    <t>741320135</t>
  </si>
  <si>
    <t>741122031</t>
  </si>
  <si>
    <t>742121001</t>
  </si>
  <si>
    <t>742110202</t>
  </si>
  <si>
    <t>741210101</t>
  </si>
  <si>
    <t>741310561</t>
  </si>
  <si>
    <t>741811011</t>
  </si>
  <si>
    <t>741120501</t>
  </si>
  <si>
    <t>Montáž šňůr měděných bez ukončení uložených volně, lehkých a středních, počtu žil do 7</t>
  </si>
  <si>
    <t>10.048.777</t>
  </si>
  <si>
    <t>Dvoulinka 2x2,5mm červeno-černá pro 12V DC rozvody do stolů studentů od zdroje v katedře, SCY 2x2,5 TR/R</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</si>
  <si>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</si>
  <si>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</si>
  <si>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</si>
  <si>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</si>
  <si>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</si>
  <si>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741313004</t>
  </si>
  <si>
    <t>741313001</t>
  </si>
  <si>
    <t>741122016</t>
  </si>
  <si>
    <t>741120301</t>
  </si>
  <si>
    <t>741810001</t>
  </si>
  <si>
    <t>741372022</t>
  </si>
  <si>
    <t>741310001</t>
  </si>
  <si>
    <t>741310003</t>
  </si>
  <si>
    <t>741122015</t>
  </si>
  <si>
    <t xml:space="preserve">Motor 230V pro rolety s nastavitelnými koncovými spínači. Cena včetně dopravy, instalace.
</t>
  </si>
  <si>
    <t xml:space="preserve">Montáž kabelů měděných bez ukončení uložených pod omítku plných kulatých (CYKY), počtu a průřezu žil 5x1,5 mm2.
</t>
  </si>
  <si>
    <t xml:space="preserve">Montáž jističů se zapojením vodičů, dvoupólových nn, do 25 A ve skříni.
</t>
  </si>
  <si>
    <t xml:space="preserve">Silový kabel CYKY-J 5x1,5mm
</t>
  </si>
  <si>
    <t xml:space="preserve">Ovládací tlačítko s ergonomií pro ovládání rolet. Cena včetně dopravy, instalace.
</t>
  </si>
  <si>
    <t>Sebastian Fenyk</t>
  </si>
  <si>
    <t>Čištění budov omytí dveří nebo vrat plochy do 3,0m2</t>
  </si>
  <si>
    <t>Repeater aktivní USB</t>
  </si>
  <si>
    <t>Kabel DisplayPort</t>
  </si>
  <si>
    <t>Kabel DP - HDMI</t>
  </si>
  <si>
    <t>Kabel HDMI</t>
  </si>
  <si>
    <t>10.078.621</t>
  </si>
  <si>
    <t>Montáž krabic elektroinstalačních přístrojových zapuštěných plastových kruhových.</t>
  </si>
  <si>
    <t>741112061</t>
  </si>
  <si>
    <t>10.153.806</t>
  </si>
  <si>
    <t>10.042.118</t>
  </si>
  <si>
    <t>10.074.814</t>
  </si>
  <si>
    <t>Rámeček 5-násobný bílý</t>
  </si>
  <si>
    <t>10.069.878</t>
  </si>
  <si>
    <t>741112072</t>
  </si>
  <si>
    <t>Tepelně izolační podložka do elektroinstalačních krabic pro dvojnásobné zásuvky.</t>
  </si>
  <si>
    <t>Montáž krabic elektroinstalačních přístrojových plastových dvojitých.</t>
  </si>
  <si>
    <t>Krabice přístrojová pro montáž dvojnásobných zásuvek.</t>
  </si>
  <si>
    <t>Oškrabání malby v místnostech výšky do 3,80 m</t>
  </si>
  <si>
    <t>741313031</t>
  </si>
  <si>
    <t xml:space="preserve">USB repeater pro prodlužování USB kabelů, délka min. 5 m. Cena včetně dopravy, instalace.
</t>
  </si>
  <si>
    <t>Videokamera</t>
  </si>
  <si>
    <t>Soundbar</t>
  </si>
  <si>
    <t>Profesionální LCD monitor</t>
  </si>
  <si>
    <t>Sestava mobilního stojanu</t>
  </si>
  <si>
    <t xml:space="preserve">Pojízdná základna pro stojany s 1 stojinou. Možnost protáhnout kabely ze stojin základnou dolů. 4 velká kolečka s brzdou, nosnost s 1 stojnou 80 kg. Stojina k montáži stojanů o délce 180 cm. Kanály pro vedení kabelů. Madlo pro pojízdný stojan. Vodorovná část adaptéru pro displej s VESA až 1110 mm, nosnost až 80 kg. Svislá ramena s náklonem pro uchycení monitoru na vodorovnou část adaptéru (VESA až 420). Držák na videokonferenční kameru / reproduktor pro uchycení na adaptéry pro displeje 55-90", nosnost min. 8 kg. Polička pro AV/IT příslušenství, nosnost min. 8 kg, libovolná výška montáže. Lišta pro uchycení soundbaru. Cena včetně dopravy a instalace.
</t>
  </si>
  <si>
    <t>Standard smíšené výuky</t>
  </si>
  <si>
    <t>Kryt zásuvky komunikační, dvojnásobný</t>
  </si>
  <si>
    <t>Krabice odbočná pod omítku, rozměr min. 130 mm, PVC, včetně víčka.</t>
  </si>
  <si>
    <t xml:space="preserve">Kabel DisplayPort (M/M), min. rozlišení 4K*2K@60Hz, 3 m. Cena včetně dopravy, instalace.
</t>
  </si>
  <si>
    <t xml:space="preserve">Kabel DP - HDMI, min. 2 m, FHD 1080p, min. rozlišení 1920*1080P@60Hz. Cena včetně dopravy, instalace.
</t>
  </si>
  <si>
    <t>EDID a HDCP manažer</t>
  </si>
  <si>
    <t>Nástěnný držák s křídly</t>
  </si>
  <si>
    <t>10.069.833</t>
  </si>
  <si>
    <t>Spínač kolébkový šroubový, řazení 6</t>
  </si>
  <si>
    <t>10.071.428</t>
  </si>
  <si>
    <t>Spínač kolébkový šroubový, řazení 7</t>
  </si>
  <si>
    <t>materiál</t>
  </si>
  <si>
    <t>Soubor prací spojený s dodávkou a montáží drobného montážního materiálu pro silový rozvaděč (nulové můstky, svorky, hřebeny, propojovací vodiče).</t>
  </si>
  <si>
    <t>741313011</t>
  </si>
  <si>
    <t>Montáž zásuvka chráněná bezšroubové připojení v krabici 2P+PE prostředí základní, vlhké se zapojením vodičů</t>
  </si>
  <si>
    <t>Montáž zásuvka (polo)zapuštěná bezšroubové připojení 2x(2P+PE) dvojnásobná šikmá se zapojením vodičů</t>
  </si>
  <si>
    <t>Montáž zásuvka (polo)zapuštěná bezšroubové připojení 2P+PE se zapojením vodičů</t>
  </si>
  <si>
    <t>10.854.075</t>
  </si>
  <si>
    <t>Krabice přístrojová pod omítku, jednonásobná</t>
  </si>
  <si>
    <t>Krabice přístrojová pod omítku, pětinásobná</t>
  </si>
  <si>
    <t>741110041</t>
  </si>
  <si>
    <t>Montáž trubka plastová ohebná D přes 11 do 23 mm uložená pevně</t>
  </si>
  <si>
    <t>741110043</t>
  </si>
  <si>
    <t>Montáž trubka plastová ohebná D přes 35 mm uložená pevně</t>
  </si>
  <si>
    <t>Keramické umyvadlo. Dodávka a montáž.</t>
  </si>
  <si>
    <t>Vodoinstalační práce spojené s instalací umyvadla vč. zednického zapravení</t>
  </si>
  <si>
    <t>kpl</t>
  </si>
  <si>
    <t>Montáž vypínač nástěnný 1-jednopólový prostředí normální se zapojením vodičů</t>
  </si>
  <si>
    <t>Montáž vypínač nástěnný 2-dvoupólový prostředí normální se zapojením vodičů</t>
  </si>
  <si>
    <t>Datová dvouzásuvka s přístrojovou lištovou krabicí</t>
  </si>
  <si>
    <t>Montáž krabice pod omítku s vysekáním lůžka</t>
  </si>
  <si>
    <t>220260025</t>
  </si>
  <si>
    <t>10.042.117</t>
  </si>
  <si>
    <t>Montáž krabice přístrojová lištová plast jednoduchá</t>
  </si>
  <si>
    <t>Tepelně izolační podložka do elektroinstalačních krabic pro jednonásobné zásuvky.</t>
  </si>
  <si>
    <t>741112071</t>
  </si>
  <si>
    <t>10.152.252</t>
  </si>
  <si>
    <t>Krabice přístrojová pro montáž jednonásobných zásuvek.</t>
  </si>
  <si>
    <t xml:space="preserve">Demontáž svítidla stropního </t>
  </si>
  <si>
    <t>Soubor prací spojený se zapravením po demontážích a po rozvodech elektra.</t>
  </si>
  <si>
    <t>Soubor prací spojený s demontáží stávajícího vybavení v řešených prostorech.</t>
  </si>
  <si>
    <t>Obklad keramický hladký, dílce velikosti 200x200mm.</t>
  </si>
  <si>
    <t>Access point</t>
  </si>
  <si>
    <t>PoE injektor</t>
  </si>
  <si>
    <t xml:space="preserve">PoE adaptér dodávající elektrickou energii po ethernetovém kabelu (30W). Cena včetně dopravy, instalace.
</t>
  </si>
  <si>
    <t>Interaktivní systém</t>
  </si>
  <si>
    <t>Prezentační software</t>
  </si>
  <si>
    <t xml:space="preserve">Nástěnný držák s křídly pro sestavu interaktivního displeje. Systém se skládá z výškového posunu, rámu pro uchycení dotykové obrazovky o úhlopříčce obrazu 86“ a dvou keramických, magnetických křídel, která po zavření přikrývají celou plochu obrazu.
Zdvih min.  65 cm, Nosnost vlastního pojezdu min 169 kg (součet rámu + displeje + křídel). Cena včetně dopravy a instalace.
</t>
  </si>
  <si>
    <t xml:space="preserve">Bezdrátová dokumentová kamera s flexibilním ramenem. Min. 12x zoom. LED osvětlení snímaného objektu, ruční a automatické ovládání ostření a jasu. Snímaná plocha min A4. Jednoduché ovládání vizualizéru prostřednictvím software. Cena včetně dopravy, instalace.
</t>
  </si>
  <si>
    <t xml:space="preserve">Monitor s viditelnou uhlopříčkou min. 60,45cm (23,8"), matný, antireflexní, LED podsvícení, rozlišení 1920x1080, pozorovací úhel 178° vodorovně, 178° svisle, jas min. 250 cd/m2, kontrastní poměr 1000:1 statický, doba odezvy min. 5ms, video vstupy HDMI, DisplayPort, náklon -5 až +23°, výškově nastavitelný stojan až 100mm, dva integrované reproduktory s výkonem 2 W. Cena včetně dopravy, instalace.
</t>
  </si>
  <si>
    <t xml:space="preserve">
Stropní bezdrátový přístupový bod (AP), 802.11ax, dvě rádia, duálně optimalizovaná anténa 2x2 MU-MIMO, 2.4GHz a 5GHz, PoE, RJ45, management, hybridní - možnost správy kontrolérem nebo v cloud. Cena včetně dopravy, instalace, nastavení.
</t>
  </si>
  <si>
    <t xml:space="preserve">SW balíček,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Cena včetně dopravy, instalace a zaškolení uživatele, školení viz. technická zpráva.
</t>
  </si>
  <si>
    <t>Kabel HDMI, min. 4K*2K @ 60Hz, min. 7,5 m. Cena včetně dopravy, instalace.</t>
  </si>
  <si>
    <t>Kabel HDMI, min. 4K*2K @ 60Hz, min. 10 m. Cena včetně dopravy, instalace.</t>
  </si>
  <si>
    <t xml:space="preserve">HDMI extender pro zesílení signálu podporující přenos na min. 30 m, podpora rozlišení min. 4K*2K @ 60Hz, HDCP kompatibilní. Cena včetně dopravy, instalace.
</t>
  </si>
  <si>
    <t xml:space="preserve">Kabel HDMI, min. 4K*2K @ 60Hz, min. 0,5 m. Cena včetně dopravy, instalace.
</t>
  </si>
  <si>
    <t>HDMI extender</t>
  </si>
  <si>
    <t xml:space="preserve">Datový přepínač s 24 porty 10/100/1000Mbit, s rychlosti přepnutí až 35.7Mpps, buffer pro 525kB packetu, podporou až 8tis. MAC adres, s pasivním chlazením, setem pro instalaci do rack, s napájecím zdrojem. Cena včetně dopravy a instalace.
</t>
  </si>
  <si>
    <t>Přípojné místo HDMI a USB určené k montáži na katedru. Cena včetně dopravy a instalace.</t>
  </si>
  <si>
    <t xml:space="preserve">Kabel HDMI, min. 4K*2K @ 60Hz, 3 m. Cena včetně dopravy, instalace.
</t>
  </si>
  <si>
    <t>Přípojné místo HDMI a USB</t>
  </si>
  <si>
    <t>Koncové prvky</t>
  </si>
  <si>
    <t>NÁB</t>
  </si>
  <si>
    <t>USB nabíjecí stanice</t>
  </si>
  <si>
    <t>Sada experimentů přírodních věd</t>
  </si>
  <si>
    <t xml:space="preserve">Žákovská sada pro experimenty v učebně přírodních věd obsahující: plastový kufřík pro bezpečné uložení senzorů (každý senzor má speciálně tvarovanou přihrádku), metodickou příručka učitele (včetně popisu úlohy, seznamu pomůcek a odhadu času potřebného na experiment), min. 28 žákovských úloh a sadu senzorů (bezdrátový senzor teploty, bezdrátový senzor síly, bezdrátový senzor tlaku, bezdrátový senzor pH, bezdrátový senzor tepu s ručními úchyty, bezdrátový senzor počasí s anemometrem a GPS, bezdrátový senzor  napětí, bezdrátový senzor  pohybu. Každý senzor musí být vybaven baterií a bezdrátovým komunikačním rozhraním standardu Bluetooth. Součástí dodávky také musí být sw aplikace, jednotná pro práci se všemi senzory. Cena včetně dopravy, instalace a zaškolení uživatele, školení viz. technická zpráva.
</t>
  </si>
  <si>
    <t>Rozšiřující sada pro informatiku a kódování</t>
  </si>
  <si>
    <t xml:space="preserve">Sada 8 integrovaných programovatelných rozhraní (senzor mg. pole, akcelerometr, senzor světla, senzor teploty, senzor zvuku a dvě tlačíka a tři výstupy (RGB LED, zvuk, 5x5 LED pole). Vše uložené v přehledném plastovém boxu. Tištěná učebnice s 9 inspirativními úlohami. Součástí dodávky také musí být sw aplikace, jednotná pro práci se s touto sadou a všemi senzory, které jsou předmětem výkazu výměr. SW aplikace obsahuje integrované programovací prostředí umožňující využívat údaje ze senzorů (které jsou předmětem této sady i ostatních sad výkazu výměr) jako vstupní data pro programování chování výstupních prvků. SW aplikace musí mít shodné funkce a rozložení ovládacích prvků pro běžné operačními systémy (Windows, Mac, iOS, Android). Cena včetně dopravy, instalace a zaškolení uživatele, školení viz. technická zpráva.
</t>
  </si>
  <si>
    <t>Monitor</t>
  </si>
  <si>
    <t>Pracovní stanice pro studenty</t>
  </si>
  <si>
    <t>Dobíjecí skříň</t>
  </si>
  <si>
    <t>Lineární zdroj pro rozvod do stolů studentů</t>
  </si>
  <si>
    <t xml:space="preserve">Lineárně řízený laboratorní zdroj 0 - 25 V, 0-10 A, univerzální síťový zdroj pro školní zařízení. Přepínatelné výstupní napětí 0 až 25 V lze odebírat jako AC napětí nebo přes zabudovaný můstkový usměrňovač jako DC napětí na samostatných bezpečnostních zdířkách. Zdroj stabilního napětí s 6 V/AC a 5 A/AC. Splňuje normy EN 61010 a 60950. Cena včetně dopravy, instalace.
</t>
  </si>
  <si>
    <t xml:space="preserve">USB nabíjecí stanice pro až 10 bezdrátových senzorů a konektorem. Cena včetně dopravy.
</t>
  </si>
  <si>
    <t>Slaboproudé, silnoproudé rozvody</t>
  </si>
  <si>
    <t>Interaktivní zobrazovač</t>
  </si>
  <si>
    <t>IT vybavení</t>
  </si>
  <si>
    <t>ks</t>
  </si>
  <si>
    <t>USB HUB</t>
  </si>
  <si>
    <t xml:space="preserve">7-portový Hi-speed USB 2.0 Hub, 6x USB portů typu A, 1x USB port typu B. Cena včetně dopravy, instalace.
</t>
  </si>
  <si>
    <t xml:space="preserve">65” IPS panel, rozlišení 3840 x 2160, jas 500cd/m2, provoz 16/7, orientace landscape a portrait, min. 3x HDMI, RS232C, RJ45, USB-C, USB-A, microSD slot, vestavěná WiFi a BT, USB Media Player, HTML prohlížeč, Android OS, rámeček max. T/R/L 13mm - B 17mm, integrované reproduktory 2x 10W, content management software pro jednoduchou správu a distribuci obsahu, podpora barevné kalibrace. Cena včetně dopravy, instalace, nastavení a AV kabeláže.
</t>
  </si>
  <si>
    <t xml:space="preserve">Konvertibilní zařízení s dotykovým displejem min. 11,6" z tvrzeného skla a LED podsvícením, antibakteriální ochrana, rozlišeni min. 1920x1200, čelní kamera s rozlišením min.720p, zadní sekundární 13M kamera, výkon CPU min. 4500 bodu dle nezávislého testu cpubenchmark.net, operační paměť min. 8GB DDR4, pevný SSD s kapacitou min. 128GB, Gbit síťová karta, WiFi6 (2x2) + BT, min. video výstup HDMI, USB 3.2 type-C, USB-A, klávesnice odolná vůči polití, povrch odolný vůdčí pádům a nárazům, garážovaný stylus v těle zařízení, operační systém s podporu AD (domény). včetně rozšiřující servisní služby na 2 roky - oprava zařízení v servisním středisku s odvozem a vrácením zpět. Cena včetně dopravy, instalace, nastavení.
</t>
  </si>
  <si>
    <t>013002000</t>
  </si>
  <si>
    <t>…</t>
  </si>
  <si>
    <t>030001000</t>
  </si>
  <si>
    <t>045002000</t>
  </si>
  <si>
    <t>Kompletační a koordinační činnost</t>
  </si>
  <si>
    <t>070001000</t>
  </si>
  <si>
    <t>VRN</t>
  </si>
  <si>
    <t xml:space="preserve">Interaktivní displej s úhlopříčkou min. 86" (218cm) a rozlišením obrazu 4K UHD. Automatické rozpoznání dotyku prstem pro ovládání a popisovačem pro psaní a zárověň odlišení popisovačů pro současné psaní různou barvou.
Počítačový modul s minimálními parametry 6GB RAM a 32GB, který obsahuje aplikaci pro psaní na bílé ploše a prohlížeč webových stránek. Integrované reproduktory 2x18W + subwoofer 15W, integrované mikrofonní pole, integrovaná čtečka NFC karet. Minimálně konektory HDMI a USB-C a bezdrátovou konektivitu Wifi (s podporou Wi-fi 6) a Bluetooth (min. 5.0). Displej musí mít certifikaci ENERGY STAR nebo obdobnou certifikaci. Cena včetně systémové AV kabeláže. Cena včetně dopravy, instalace, nastavení.
</t>
  </si>
  <si>
    <t xml:space="preserve">EDID a HDCP manažer, podpora standardů minimálně HDMI 1.4, HDCP 1.4, podpora min. rozlišení 1920x1080@60Hz/4:4:4, 4096x2048@30Hz/4:4:4 nebo 60Hz/4:2:0. Emulace EDID z paměti nebo z načtených dat ze zobrazovače. Konfigurace přes USB. Cena včetně dopravy, instalace, nastavení.
</t>
  </si>
  <si>
    <t xml:space="preserve">Konferenční USB kamera s motorickým ovládáním PTZ (pan, tilt, zoom). Využití pro videokonference typu MS Teams, Google Meet, Webex apod. k připojení přes USB k laptopu nebo počítači. Minimální parametry kamery: objektiv s 10x optickým zoomem se záběrem 50° horizontálně, obrazový čip 2 MP, rozlišení FHD (1920 x 1080), rozsah motorického ovládání minimálně P&amp;T +/- 170°, 90° nahoru, 30° dolů, možnost uložení aktuální pozice PTZ do paměti. Ovládání kamery přes dálkový ovladač. Vstupy: minimálně 1x USB 2.0. Cena včetně dopravy a instalace.
</t>
  </si>
  <si>
    <t xml:space="preserve">Konferenční USB soundbar. Soundbar obsahuje vestavěné reproduktory a mikrofon. Využití pro videokonference typu MS Teams, Google Meet, Webex apod. k připojení přes USB k laptopu nebo počítači. Parametry reproduktoru: celkový výkon minimálně 40W, frekvenční rozsah minimálně 250 Hz – 20 kHz. Parametry mikrofonu: minimálně 120 stupňů pokrytí, dosah minimálně 4 metry. Další funkce: DSP procesor pro redukci ozvěn a potlačení okolního ruchu, LED indikátor zapnutí/vypnutí mikrofonu. Montáž: integrovaný nebo volitelný držák pro montáž na zeď. Vstupy/výstupy: minimálně 1x USB 2.0. Cena včetně dopravy a instalace.
</t>
  </si>
  <si>
    <t xml:space="preserve">Desktop s min. 250W zdrojem s účinnosti až 92%, výkon CPU min. 18500 bodu dle nezávislého testu cpubenchmark.net, operační paměť min. 16GB DDR4 s možnosti rozšíření na 128 GB, M.2 SSD disk s kapacitou min. 512GB, DVD-RW optická mechanika, Gbit síťová karta, Wifi standardu 802.11ac (2x2), Bluetooth, čtečka pam. karet, min. 2x DisplayPort a 1x HDMI, USB Type-C, USB 3.2 Gen2, USB 3.2 Gen1, USB 2.0, klávesnici a myš, přítomnost TPM modulu minimálně verze 2, operační systém s podporu AD (domény), servisní služba u zákazníka s odezvou do následujícího pracovního dne od nahlášení servisní události. Cena včetně dopravy, instalace, nastavení.
</t>
  </si>
  <si>
    <t>Učebna pro výuku fyziky</t>
  </si>
  <si>
    <t>Základní škola, Příbram VII, Bratří Čapků 279, p. o.</t>
  </si>
  <si>
    <t>Výukové pomůcky robotiky</t>
  </si>
  <si>
    <t>Sestava pro výuku robotiky</t>
  </si>
  <si>
    <t xml:space="preserve">Programovatelný robot pro děti. Programování robota tlačítky na zádech robota, bezdrátovou kódovací tabulkou s příkazy a také programovací aplikací založenou na Scratch. Robot je vybaven optickým senzorem, gyroskopem a nabíjecí baterií. Školení viz technická zpráva. Cena včetně dopravy.
</t>
  </si>
  <si>
    <t xml:space="preserve">Robotická výuková stavebnice - sada min. 270 konstrukčních a pohybových dílů, min. 1 motor, min. 2 senzory a mozek robota s nabíjecí baterií. Vše uloženo v plastovém boxu. Součástí dodávky je programovací aplikace založená na Scratch. Školení viz technická zpráva. Cena včetně dopravy.
</t>
  </si>
  <si>
    <t xml:space="preserve">Robotická výuková stavebnice - sada min. 500 plastových konstrukčních a pohybových dílů, min. 3 motory, min. 4 senzory, mozek robota s nabíjecí baterií, dálkový ovladač. Vše uloženo v plastovém přenosném boxu. Mozek robota s LCD displejem, min. 4 ovládacími tlačítky nebo dotykový displej a min 8 I/O portů pro připojení senzorů a/nebo motorů. Součástí dodávky je aplikace s možností programování pomocí bloků založeném na Scratch a také textové programování založené Python a C++. Školení viz technická zpráva. Cena včetně dopravy.
</t>
  </si>
  <si>
    <t>Pracovní plocha robota</t>
  </si>
  <si>
    <t xml:space="preserve">Pracovní plocha s mantinely o rozměru min. 1,8x2,4m. Cena včetně dopravy.
</t>
  </si>
  <si>
    <t>Prvky pro pracovní plochu robota</t>
  </si>
  <si>
    <t xml:space="preserve">Sada plastových dílů pro soutěž. Cena včetně dopravy.
</t>
  </si>
  <si>
    <t>žákovská židle</t>
  </si>
  <si>
    <t>učitelská židle</t>
  </si>
  <si>
    <t>katedra učitele</t>
  </si>
  <si>
    <t>demonstrační stůl pro učitele</t>
  </si>
  <si>
    <t>žákovský stůl pro přírodovědnou učebnu</t>
  </si>
  <si>
    <t>policová skříň vysoká uzamykatelná</t>
  </si>
  <si>
    <t>koše na tříděný odpad</t>
  </si>
  <si>
    <t>akustická nástěnka</t>
  </si>
  <si>
    <t xml:space="preserve">Sada pomáhá využít zájem studentů o robotiku k hlubšímu učení se vědě a STEM. Sada robota se snadno sestavuje i programuje. Skládá se z pouhých šesti dílů, včetně karoserie, dvou kol, dvou krokových motorů a dobíjecí a ovládací jednotky, která umožňuje studentům spouštět kód v reálném čas, nebo jej do sebe uložit pro pozdější provedení. Cena včetně dopravy.
</t>
  </si>
  <si>
    <t>Sestava robota</t>
  </si>
  <si>
    <t xml:space="preserve">Dobíjecí skříň pro tablety, laptopy, netbooky nebo chromebooky  - prostor pro uložení až 10ks, max. velikost  uložených zařízení 15,6" - 300 x 450 x 50mm, mobilní na kolečkách, uzamykatelná, umožňuje připojit a nabíjet současně až 10 zařízení ze sítě 230V, rozměry do 540 x 525 x 845mm (Š x H x V). Cena včetně dopravy, instalace. 
</t>
  </si>
  <si>
    <t>Soubor prací spojených s vedením nového vodovodního a odpadního potrubí k demonstrační katedře vyučujícího. Cena včetně dopravy.</t>
  </si>
  <si>
    <t xml:space="preserve">PVC vinyl, heterogenní, zátěžový, antibakteriální, minimální parametry: nášlapná vrstva 0,70mm, třída zátěže 34/43, otlak do 0,03mm, hořlavost Bfl S1. Cena včetně podružného materiílu pro zhotovení podlahy. </t>
  </si>
  <si>
    <t>781494111</t>
  </si>
  <si>
    <t>Plastové profily rohové lepené flexibilním lepidlem</t>
  </si>
  <si>
    <t>781494511</t>
  </si>
  <si>
    <t>Plastové profily ukončovací lepené flexibilním lepidlem</t>
  </si>
  <si>
    <t>742330041</t>
  </si>
  <si>
    <t>Montáž datové jednozásuvky</t>
  </si>
  <si>
    <t>742330042</t>
  </si>
  <si>
    <t>Montáž datové dvouzásuvky</t>
  </si>
  <si>
    <t>1000107173</t>
  </si>
  <si>
    <t>10.061.062</t>
  </si>
  <si>
    <t>Proudový chránič s jističem 16A, rozměry 2 DIN, jmenovité napětí 230/400V, Charakteristika C, Jmenovitý reziduální proud 0,03A.</t>
  </si>
  <si>
    <t>10.105.261</t>
  </si>
  <si>
    <t>Záslepka 1 modul bílá</t>
  </si>
  <si>
    <t>10.081.167</t>
  </si>
  <si>
    <t>Záslepka 2 modul bílá</t>
  </si>
  <si>
    <t>10.074.248</t>
  </si>
  <si>
    <t>Zásuvka dvojnásobná bezšroubová, modulová zásuvka 45x90mm, s clonkami, s natočenou dutinou, bílá, 16 A</t>
  </si>
  <si>
    <t>Montáž zásuvek domovních se zapojením vodičů bezšroubové připojení polozapuštěných nebo zapuštěných 10/16 A, provedení 3X(2P + PE) dvojnásobná šikmá.</t>
  </si>
  <si>
    <t>Zásuvka trojnásobná, bílá, 16 A, velikost 6 modulů</t>
  </si>
  <si>
    <t>10.048.422</t>
  </si>
  <si>
    <t>Zemnící kabel zelenožlutý CY 4mm2.</t>
  </si>
  <si>
    <t>Přístrojová krabice pro modulové zásuvky, prostor pro 8 modulů, včetně montážní desky, rámečku. Cena včetně dopravy a instalace.</t>
  </si>
  <si>
    <t>Ohebná elektroinstalační trubka PVC, vnitřní ø 18,3 mm.</t>
  </si>
  <si>
    <t>10.060.031</t>
  </si>
  <si>
    <t>Proudový chránič s jističem 10A, rozměry 2 DIN, jmenovité napětí 230/400V, Charakteristika B, Jmenovitý reziduální proud 0,03A.</t>
  </si>
  <si>
    <t>Pro-kognitivní světlo na strop/podhled</t>
  </si>
  <si>
    <t>600x600 mm panel svítidla s LED světelným zdrojem, cirkadiánní účinnost pro zvýšení kognitivního výkonu, vyzařující světlo blízké slunečnímu svitu, 400 – 450 nm (Blue light hazard) &lt; 5% vyzařování, 450 – 650 nm vyrovnané zastoupení všech vlnových délek s max. odchylkou ± 20% (plnospektrální zdroj), 460 – 540 nm bez propadu světelných zdrojů (propad typický pro běžná LED), barevný tón mezi  4400 – 4700 K (denní světlo), index podání barev CRI (Ra) &gt; 90, elektrický příkon max. 80 W, energetická účinnost odpovídající nejnovějším LED technologiím, činitel oslnění UGR &lt; 20, životnost L80  &gt; 45 000 hodin, záruka min. 3 roky. Cena včetně podružného materiálu.</t>
  </si>
  <si>
    <t xml:space="preserve">Látková roleta: látka blackout zatemňovací v provedení bez vodících lišt a bez kazety, ovládání motorické 230V, koncové spínače, rozměry látky 150x280cm. Přesný rozměr bude určen po zaměření dodavatelem. Cena včetně dopravy, instalace.
</t>
  </si>
  <si>
    <t xml:space="preserve">Proudový chránič s jističem 10A, rozměry 2 DIN, jmenovité napětí 230/400V, Charakteristika B, Jmenovitý reziduální proud 0,03A.
</t>
  </si>
  <si>
    <t>Robotická stavebnice - učitel</t>
  </si>
  <si>
    <t xml:space="preserve">Robotická výuková stavebnice - sada min. 500 plastových konstrukčních a pohybových dílů, min. 3 motory, min. 4 senzory, mozek robota s nabíjecí baterií a nabíječkou, dálkový ovladač. Vše uloženo v plastovém přenosném boxu. Mozek robota s LCD displejem, min. 4 ovládacími tlačítky nebo dotykový displej a min 8 I/O portů pro připojení senzorů a/nebo motorů. Součástí dodávky je sw aplikace. Školení viz technická zpráva. Cena včetně dopravy.
</t>
  </si>
  <si>
    <t xml:space="preserve">Robotická výuková stavebnice - sada min. 270 konstrukčních a pohybových dílů, min. 1 motor, min. 2 senzory a mozek robota s nabíjecí baterií. Vše uloženo v plastovém boxu. Součástí dodávka je sw aplikace (založenou na Scratch). Školení viz technická zpráva. Cena včetně dopravy.
</t>
  </si>
  <si>
    <t>Rozšiřující sada pro fyziku</t>
  </si>
  <si>
    <t xml:space="preserve">Rozšiřující sada pro experimenty ve Fyzice obsahující: bezdrátový senzor proudu, bezdrátový senzor zvuku, bezdrátový senzor rotace a motor pro bezdrátový vozík. Cena včetně dopravy, instalace a zaškolení uživatele.
</t>
  </si>
  <si>
    <t xml:space="preserve">Židle žákovská, kovová předpružená podnož - průměr trubky 22 mm, opatřená plastovými kluzáky s filcem. Povrchová úprava podnože vypalovanou práškovou barvou nebo chrom. Konstrukce židle musí umožňovat dynamické sezení čelem k opěráku. Plastový sedák i opěrák ze 100 % strukturovaného polypropylénu - ergonomicky tvarovaná skořepina s efektem vzduchového polštáře v barevné škále min. 8 odstínů, ve skořepině bude otvor v horní části opěradla pro snadný úchop. Velikost skořepin min. ve 3 velikostech dle normy EN1729:1 a ČSN EN 1729:2 pro tento druh nábytku. Uchazeč je povinen certifikát na vyžádání předložit. 
</t>
  </si>
  <si>
    <t xml:space="preserve">Učitelská židle na kolečkách, otočná, stabilní výškově stavitelná  pomocí plynového pístu, 5-ramenný Alu kříž s kolečky na tvrdý povrch, práškově lakovaná mechamika. Povrchová úprava kříže komaxit stříbrná nebo leštěný, bude upřesněno zadavatelem. Konstrukce židle musí umožňovat výškovou stavitelnost v rozptylu 440 - 570 mm. Plastový sedák i opěrák ze 100% strukturovaného polypropylénu - ergonomicky tvarovaná skořepina s efektem vzduchového polštáře v barevné škále min. 8 odstínů, ve skořepině bude pro snadný úchop v horní části opěradla. (konečná barva bude upřesněna zadavatelem).  Velikost skořepin min. ve 3 velikostech dle níže uvedené normy. Prvek musí splňovat normu ČSN EN 1729:1 a ČSN EN 1729:2 pro tento druh nábytku. Uchazeč je povinen certifikát na vyžádání předložit.
</t>
  </si>
  <si>
    <t xml:space="preserve">Multimediální katedra učitele s uzamykatelnou skříňkou. Pracovní deska LTD tl. 25 mm opatřená ABS hranou tl. 2 mm. Korpus katedry - levý bok, krycí deska a skříňka včetně polic - z LTD tl. 18 mm, ABS hrana min. tl. 0,8 mm, police s ABS min. tl. 0,8 mm. Korpus lepený. V pravé části katedry je umístěna policová uzamykatelná skříňka na soklu o vnitřních min. š-460 mm. Ve vnějším boku skříňky je hliníková větrací mřížka pro odvod teplého vzduchu. Skříňka má falešné dno upevněné demontovatelným spojem. Dno skříňky je vyjímatelné, upevněno demontovatelným spojem. V zadní části dna výřez pro vedení kabelů z podlahové krabice, v přední části je dno ustoupené kvůli průchodu studeného vzduchu. Police (2ks) musí být výškově stavitelné, v zadní části s výřezem pro snadné vedení kabelů. Podpěry polic zabraňující jejich vysunutí. Bezpečnostní panty bez viditelných šroubů včetně tlumičů pro pomalé dovírání dveří. Dveře LTD min. tl. 18 mm s ABS hranou min. tl. 2 mm, opatřeny zapuštěnou plastovou lisovanou úchytkou, která je nasazena na vodorovnou hranu dvířek a kopíruje jejich vyfrézovaný tvar včetně radiusu. Úchytka je plná a zakrývá otvor po frézování, aby nedošlo ke zranění prstů při manipulaci s dvířky. Rozměr plastové úchytky min. 160 x 50 x 18 mm. Skříňka je uzamykatelná jednocestným zámkem. Možnost výběru barevného provedení alespoň ze čtyř základních typů dekorů/barev. Rozměr: 760x2000x700 mm. Cena včetně dopravy a instalace.
</t>
  </si>
  <si>
    <t xml:space="preserve">Demonstrační stůl, rozměry š. 2000 mm x h. 700 mm x 900 mm, lepený korpus LTD min. tl. 18 mm, ABS 0,8 mm (lepena PUR lepidlem) v dekoru desky. Záda skříněk nahrazují vlysy LTD 18 mm. Součástí skříněk jsou stavitelné plastové nožky, krajní skříňky mají vnější boky se spodním přesahem vymezujícím prostor pro vložení soklové lišty. Soklová lišta V 100 mm z LTD min. tl. 18 mm, ABS hrana 0,8 mm lepena PUR lepidlem. Dveře, čela zásuvek a krycí deska LTD min. tl. 18 mm, ABS 2 mm (lepena PUR lepidlem) v dekoru desky. Součástí krycí desky jsou plastové kluzáčky. Pracovní deska HPL kompakt tl. 12 mm (12x2000x700mm), ostré hrany sraženy. Sestavu tvoří: - 1x krajní jednodvéřová skříňka dřezová min. Š 600 mm s výškově stavitelnou policí, - 1 x čtyřzásuvková skříňka Š400 mm s kováním s tichým dotahem, - 1 x jednodveřová skříňka pro umístění plynové bomby min.Š450 mm s 1x přestavitelnou policí, - 1x krajní jednodveřová policová skříňka pro vložení racku s falešným dnem umožňujícím prostup kabeláže, s nikou pro vložení parapetního kanálu, 2x větrací mřížkou ve dveřích, šířka skříňky 540 mm, - 1x jednodílná krycí deska nahrazující záda skříněk opatřená kluzáky, 1x průběžná soklová lišta v čele sestavy. Ve dně skříňky pro plynovou bombu jsou větrací mřížky (min 2x). Větrací mřížkou jsou opatřeny ve spodní části také dvířka skříňky pro plynovou bombu. Celá sestava je opatřena zapuštěnými lisovanými plastovými úchytkami, které jsou nasazeny na vodorovnou hranu dvířek a kopírují jejich vyfrézovaný tvar včetně radiusu. Úchytka je plná a zakrývá otvor po frézování, aby nedošlo ke zranění prstů při manipulaci s dvířky. Rozměr plastové úchytky min. 160 x 50 x 18 mm, barva úchytek min. 6 odstínů. Skříňky jsou uzamykatelné jednocestnými zámky, zásuvková skříňka na centrální uzamykání. Každá skříňka obdrží vlastní klíč stejného typu pro celou učebnu. Doplňující prvky: 1 x keramický dřez min. 530 x 470 mm se spodní montáží vč. odolné výpusti, - 1 x poplastovaná laboratorní baterie (teplá/studená voda), 1 x poplastovaný plynový ventil stojánkový (propan butan), 1 x plynová bomba propan butan včetně příslušenství napojení a revize. Možnost výběru barevného provedení alespoň ze čtyř základních typů dekorů/barev. Cena včetně dopravy a instalace.
</t>
  </si>
  <si>
    <t xml:space="preserve">Žákovský stůl odborné učebny pro 3 žáky se samonosnou rámovou podnoží stolu bez viditelných konstrukčních spojů. Podnož je tvořena ocelovými profily čtvercového průřezu min. 40 x 40 mm a vynáší stolovou desku po celém jejím obvodu. Jedna noha bude přizpůsobena vedení kabeláže z podlahy o rozměru min. 40 x 60 mm. Podnož stolu umožňuje skryté vedení elektra nohou stolu. Nohy stolu jsou k rámové konstrukci připevněny pomocí trapézových prvků, které svou styčnou plochou zaručují vysokou pevnost stolu. Nohy jsou vybaveny rektifikací v rozsahu 15 mm pro vyrovnání nerovností podlahy. Možnost kotvení stolu do podlahy. Stolová deska z LTD min. tl. 18 mm, hrana ABS tl. 2 mm lepena PUR lepidlem. Ve stolové desce ohraněný otvor pro uzamykatelnou schránku na elektro rozvody úrípěvněný ke stolové desce na kolíkový spoj. Uzamykatelná schránka s výklopem, tvořena LTD tl. min. 18 mm, ABS hrana min. tl. 2 mm lepena PUR lepidlem. Schránka umožňuje osazení vnitřní modulární sestavou s koncovými prvky dle požadavků investora. Elektro prvky včetně rámu, do kterého budou osazeny, nejsou součástí dodávky nábytku. Všechny schránky jsou uzamykatelné jednocestnými zámky na stejný klíč pro celou učebnu. Stůl je opatřený clonou přes celou šířku stolu o výšce 350 mm, která je uchycena do stolové podnože. Clona je vyrobena z LTD min. tl. 18 mm, ABS hrana 2 mm lepena PUR lepidlem. Rozměr: 760x2000x750 mm. Možnost výběru barevného provedení alespoň ze čtyř základních typů dekorů/barev. Cena včetně dopravy a instalace.
</t>
  </si>
  <si>
    <t xml:space="preserve">Vestavná policová skříň žákovská s dveřmi (výšky 5OH) s instalací v sestavě do niky. Korpus skříně vč. zad a polic bude z LTD  tl. 18 mm,  korpus lepený, všechny hrany olepeny ABS hranou tl. 2 mm, vyjma bočních hran půdy a dna, zde ABS hrana tl. 0,8 mm. Půda naložená na boky skříně. Bezpečnostní panty bez viditelných šroubů včetně tlumičů pro pomalé dovírání dveří. Dveře LTD min. tl. 18 mm, opatřeny zapuštěnou ergonomickou úchytkou, která je osazena v dveřním křídle, úchytka je plná a zakrývá celý otvor po frézování, aby nedošlo ke zranění prstů při manipulaci s dvířky. Rozměr úchytky min 160 x 50 x 18 mm. Dno skříně opatřeno rektifikacemi pro vyrovnání nerovnosti podlah. Rozměr prvku: cca 1469x1090x460 mm. Možnost výběru barevného provedení alespoň ze čtyř základních typů dekorů/barev. Cena včetně dopravy a instalace. Před výrobou nutno zaměřit.
</t>
  </si>
  <si>
    <t xml:space="preserve">Koš na tříděný odpad, výběr z min. 5 barevných kombinací dle druhu tříděného odpadu - preferované: plast, papír, sklo. Hranatá nádoba, materiál: ocel s PÚ vypalovanou práškovou barvou. Objem nádoby: 60 l. Odnímatelný kryty, vrchní vhoz. Součástí nádoby je lamela pro ukotvení pytle. Funkce: uložení pytlů na odpad. Dno nádoby je opatřeno protiskluzovou pryžovou základnou. Součástí nádoby je s označením druhu odpadu. Barva nádoby: RAL9006. Barva krytu: RAL (dle druhu odpadu). Rozměr: 600x300x300 mm. Cena vč. dopravy a instalace. 
</t>
  </si>
  <si>
    <t xml:space="preserve">Akustické nástěnka - akustický panel v kovovém rámu v PÚ z vypalované práškové barvy. Jádro panelu nehořlavé, plně recyklovatelné. Povrch panelu ze sklovláknité tkaniny pohlcující zvuk. Absorbční třída: A. Výběr z minimálně 10-ti odstínů nátěru absorbční plochy. Instalace na stěnu. Rozměr: 2000x1200x44 mm. Cena vč. dopravy a instalace. 
</t>
  </si>
  <si>
    <t>Výměra</t>
  </si>
  <si>
    <t>plocha dveří</t>
  </si>
  <si>
    <t>plocha oken</t>
  </si>
  <si>
    <t>plocha maleb</t>
  </si>
  <si>
    <t>obvod místnosti</t>
  </si>
  <si>
    <t>výška zdí</t>
  </si>
  <si>
    <t>plocha zdí</t>
  </si>
  <si>
    <t>obvod místnosti * výška zdí</t>
  </si>
  <si>
    <t>plocha stropu</t>
  </si>
  <si>
    <t xml:space="preserve">ostění oken </t>
  </si>
  <si>
    <t>odpočet otvorů</t>
  </si>
  <si>
    <t>Součet</t>
  </si>
  <si>
    <t xml:space="preserve">sokl </t>
  </si>
  <si>
    <t>Stavební práce fyzika</t>
  </si>
  <si>
    <t>0,8*2+0,7*2*2</t>
  </si>
  <si>
    <t>1,48*2,3*5</t>
  </si>
  <si>
    <t>(1,48+2,3)*2*0,18*5</t>
  </si>
  <si>
    <t>plocha maleb * 1,15</t>
  </si>
  <si>
    <t>60*0,03+5*0,1+80*0,05</t>
  </si>
  <si>
    <t>4,534+0,46+2,18+0,46+1,455+0,46+0,834+0,46+1,733+6,548+10,736+6,548+(0,188+0,188)*5</t>
  </si>
  <si>
    <t>plocha obkladu</t>
  </si>
  <si>
    <t>(0,46+0,834+0,46)*1,4</t>
  </si>
  <si>
    <t>Výrobce a typ nabízeného produktu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</si>
</sst>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Kč&quot;* #,##0.00_);_(&quot;Kč&quot;* \(#,##0.00\);_(&quot;Kč&quot;* &quot;-&quot;??_);_(@_)"/>
    <numFmt numFmtId="165" formatCode="#"/>
    <numFmt numFmtId="166" formatCode="#,##0.000"/>
    <numFmt numFmtId="167" formatCode="#,##0\_x0000_"/>
    <numFmt numFmtId="168" formatCode="#,##0.0000"/>
    <numFmt numFmtId="169" formatCode="\'@\'"/>
  </numFmts>
  <fonts count="39">
    <font>
      <sz val="10"/>
      <name val="Arial"/>
      <charset val="238"/>
    </font>
    <font>
      <sz val="10"/>
      <name val="Arial"/>
      <family val="2"/>
      <charset val="238"/>
    </font>
    <font>
      <sz val="8"/>
      <name val="Arial"/>
      <family val="2"/>
      <charset val="238"/>
    </font>
    <font>
      <sz val="7"/>
      <name val="Arial"/>
      <family val="2"/>
      <charset val="238"/>
    </font>
    <font>
      <b/>
      <sz val="10"/>
      <name val="Arial"/>
      <family val="2"/>
      <charset val="238"/>
    </font>
    <font>
      <b/>
      <sz val="12"/>
      <name val="Arial"/>
      <family val="2"/>
      <charset val="238"/>
    </font>
    <font>
      <b/>
      <sz val="8"/>
      <name val="Arial"/>
      <family val="2"/>
      <charset val="238"/>
    </font>
    <font>
      <b/>
      <sz val="14"/>
      <name val="Arial"/>
      <family val="2"/>
      <charset val="238"/>
    </font>
    <font>
      <b/>
      <sz val="18"/>
      <color indexed="10"/>
      <name val="Arial"/>
      <family val="2"/>
      <charset val="238"/>
    </font>
    <font>
      <sz val="8"/>
      <color indexed="9"/>
      <name val="Arial"/>
      <family val="2"/>
      <charset val="238"/>
    </font>
    <font>
      <sz val="10"/>
      <name val="Arial CE"/>
      <family val="2"/>
      <charset val="238"/>
    </font>
    <font>
      <b/>
      <u/>
      <sz val="10"/>
      <name val="Arial"/>
      <family val="2"/>
      <charset val="238"/>
    </font>
    <font>
      <sz val="11"/>
      <color theme="1"/>
      <name val="Calibri"/>
      <family val="2"/>
      <charset val="238"/>
      <scheme val="minor"/>
    </font>
    <font>
      <b/>
      <sz val="8"/>
      <color rgb="FF0000FF"/>
      <name val="Arial"/>
      <family val="2"/>
      <charset val="238"/>
    </font>
    <font>
      <sz val="10"/>
      <color rgb="FFFF0000"/>
      <name val="Arial"/>
      <family val="2"/>
      <charset val="238"/>
    </font>
    <font>
      <b/>
      <sz val="10"/>
      <color rgb="FF0000FF"/>
      <name val="Arial"/>
      <family val="2"/>
      <charset val="238"/>
    </font>
    <font>
      <b/>
      <sz val="10"/>
      <color rgb="FF800080"/>
      <name val="Arial"/>
      <family val="2"/>
      <charset val="238"/>
    </font>
    <font>
      <sz val="10"/>
      <color theme="1"/>
      <name val="Arial"/>
      <family val="2"/>
      <charset val="238"/>
    </font>
    <font>
      <b/>
      <u/>
      <sz val="10"/>
      <color rgb="FFFA0000"/>
      <name val="Arial"/>
      <family val="2"/>
      <charset val="238"/>
    </font>
    <font>
      <sz val="11"/>
      <name val="Calibri"/>
      <family val="2"/>
      <scheme val="minor"/>
    </font>
    <font>
      <sz val="8"/>
      <color rgb="FF7030A0"/>
      <name val="Arial"/>
      <family val="2"/>
      <charset val="238"/>
    </font>
    <font>
      <b/>
      <sz val="8"/>
      <color indexed="12"/>
      <name val="Arial"/>
      <family val="2"/>
      <charset val="238"/>
    </font>
    <font>
      <b/>
      <u/>
      <sz val="8"/>
      <color indexed="10"/>
      <name val="Arial"/>
      <family val="2"/>
      <charset val="238"/>
    </font>
    <font>
      <sz val="10"/>
      <name val="Arial"/>
      <family val="2"/>
      <charset val="238"/>
    </font>
    <font>
      <u/>
      <sz val="10"/>
      <color indexed="12"/>
      <name val="Arial CE"/>
      <family val="2"/>
      <charset val="238"/>
    </font>
    <font>
      <sz val="10"/>
      <color rgb="FF000000"/>
      <name val="Arial"/>
      <family val="2"/>
      <charset val="238"/>
    </font>
    <font>
      <sz val="10"/>
      <color rgb="FF000000"/>
      <name val="Calibri"/>
      <family val="2"/>
      <charset val="238"/>
      <scheme val="minor"/>
    </font>
    <font>
      <sz val="10"/>
      <color theme="1"/>
      <name val="Arial"/>
      <family val="2"/>
      <charset val="238"/>
    </font>
    <font>
      <b/>
      <sz val="15"/>
      <color theme="3"/>
      <name val="Calibri"/>
      <family val="2"/>
      <charset val="238"/>
      <scheme val="minor"/>
    </font>
    <font>
      <b/>
      <sz val="11"/>
      <color theme="3"/>
      <name val="Calibri"/>
      <family val="2"/>
      <charset val="238"/>
      <scheme val="minor"/>
    </font>
    <font>
      <b/>
      <sz val="11"/>
      <color theme="1"/>
      <name val="Calibri"/>
      <family val="2"/>
      <charset val="238"/>
      <scheme val="minor"/>
    </font>
    <font>
      <sz val="9"/>
      <name val="Arial CE"/>
      <family val="2"/>
      <charset val="238"/>
    </font>
    <font>
      <i/>
      <sz val="10"/>
      <name val="Arial"/>
      <family val="2"/>
      <charset val="238"/>
    </font>
    <font>
      <b/>
      <sz val="9"/>
      <name val="Arial CE"/>
      <family val="2"/>
      <charset val="238"/>
    </font>
    <font>
      <i/>
      <sz val="9"/>
      <name val="Arial CE"/>
      <family val="2"/>
      <charset val="238"/>
    </font>
    <font>
      <i/>
      <sz val="10"/>
      <color rgb="FF7030A0"/>
      <name val="Arial"/>
      <family val="2"/>
      <charset val="238"/>
    </font>
    <font>
      <i/>
      <sz val="9"/>
      <color rgb="FF7030A0"/>
      <name val="Arial CE"/>
      <family val="2"/>
      <charset val="238"/>
    </font>
    <font>
      <b/>
      <i/>
      <sz val="9"/>
      <color rgb="FF7030A0"/>
      <name val="Arial CE"/>
      <family val="2"/>
      <charset val="238"/>
    </font>
    <font>
      <sz val="10"/>
      <color theme="0" tint="-0.34998626667073579"/>
      <name val="Arial"/>
      <family val="2"/>
      <charset val="238"/>
    </font>
  </fonts>
  <fills count="9">
    <fill>
      <patternFill patternType="none"/>
    </fill>
    <fill>
      <patternFill patternType="gray125"/>
    </fill>
    <fill>
      <patternFill patternType="solid">
        <fgColor indexed="26"/>
      </patternFill>
    </fill>
    <fill>
      <patternFill patternType="solid">
        <fgColor indexed="13"/>
      </patternFill>
    </fill>
    <fill>
      <patternFill patternType="solid">
        <fgColor indexed="26"/>
        <bgColor indexed="64"/>
      </patternFill>
    </fill>
    <fill>
      <patternFill patternType="solid">
        <fgColor theme="0"/>
        <bgColor indexed="64"/>
      </patternFill>
    </fill>
    <fill>
      <patternFill patternType="solid">
        <fgColor theme="0"/>
        <bgColor theme="0"/>
      </patternFill>
    </fill>
    <fill>
      <patternFill patternType="solid">
        <fgColor rgb="FFD2D2D2"/>
      </patternFill>
    </fill>
    <fill>
      <patternFill patternType="solid">
        <fgColor theme="9" tint="0.79998168889431442"/>
        <bgColor indexed="64"/>
      </patternFill>
    </fill>
  </fills>
  <borders count="6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style="hair">
        <color indexed="64"/>
      </top>
      <bottom/>
      <diagonal/>
    </border>
    <border>
      <left/>
      <right style="thin">
        <color indexed="64"/>
      </right>
      <top/>
      <bottom/>
      <diagonal/>
    </border>
    <border>
      <left/>
      <right style="hair">
        <color indexed="64"/>
      </right>
      <top/>
      <bottom/>
      <diagonal/>
    </border>
    <border>
      <left/>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bottom style="thick">
        <color theme="4"/>
      </bottom>
      <diagonal/>
    </border>
    <border>
      <left/>
      <right/>
      <top/>
      <bottom style="medium">
        <color theme="4" tint="0.39997558519241921"/>
      </bottom>
      <diagonal/>
    </border>
    <border>
      <left/>
      <right/>
      <top style="thin">
        <color theme="4"/>
      </top>
      <bottom style="double">
        <color theme="4"/>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s>
  <cellStyleXfs count="11">
    <xf numFmtId="0" fontId="0" fillId="0" borderId="0"/>
    <xf numFmtId="0" fontId="12" fillId="0" borderId="0"/>
    <xf numFmtId="0" fontId="12" fillId="0" borderId="0"/>
    <xf numFmtId="0" fontId="19" fillId="0" borderId="0"/>
    <xf numFmtId="0" fontId="24" fillId="0" borderId="0" applyNumberFormat="0" applyFill="0" applyBorder="0" applyAlignment="0" applyProtection="0">
      <alignment vertical="top"/>
      <protection locked="0"/>
    </xf>
    <xf numFmtId="164" fontId="23" fillId="0" borderId="0" applyFont="0" applyFill="0" applyBorder="0" applyAlignment="0" applyProtection="0"/>
    <xf numFmtId="0" fontId="1" fillId="0" borderId="0"/>
    <xf numFmtId="0" fontId="26" fillId="0" borderId="0"/>
    <xf numFmtId="0" fontId="28" fillId="0" borderId="54" applyNumberFormat="0" applyFill="0" applyAlignment="0" applyProtection="0"/>
    <xf numFmtId="0" fontId="29" fillId="0" borderId="55" applyNumberFormat="0" applyFill="0" applyAlignment="0" applyProtection="0"/>
    <xf numFmtId="0" fontId="30" fillId="0" borderId="56" applyNumberFormat="0" applyFill="0" applyAlignment="0" applyProtection="0"/>
  </cellStyleXfs>
  <cellXfs count="311">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3" fillId="0" borderId="0" xfId="0" applyFont="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4"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165" fontId="4" fillId="0" borderId="17" xfId="0" applyNumberFormat="1" applyFont="1" applyBorder="1" applyAlignment="1">
      <alignment vertical="center" wrapText="1"/>
    </xf>
    <xf numFmtId="0" fontId="5" fillId="0" borderId="19" xfId="0" applyFont="1" applyBorder="1" applyAlignment="1">
      <alignment vertical="center"/>
    </xf>
    <xf numFmtId="0" fontId="5" fillId="0" borderId="21" xfId="0" applyFont="1" applyBorder="1" applyAlignment="1">
      <alignment vertical="center"/>
    </xf>
    <xf numFmtId="0" fontId="4" fillId="0" borderId="22" xfId="0" applyFont="1" applyBorder="1" applyAlignment="1">
      <alignment vertical="center"/>
    </xf>
    <xf numFmtId="0" fontId="4" fillId="0" borderId="20" xfId="0" applyFont="1" applyBorder="1" applyAlignment="1">
      <alignment vertical="center"/>
    </xf>
    <xf numFmtId="0" fontId="4" fillId="0" borderId="23" xfId="0" applyFont="1" applyBorder="1" applyAlignment="1">
      <alignment vertical="center"/>
    </xf>
    <xf numFmtId="0" fontId="4" fillId="0" borderId="21" xfId="0" applyFont="1" applyBorder="1" applyAlignment="1">
      <alignment vertical="center"/>
    </xf>
    <xf numFmtId="1" fontId="2" fillId="0" borderId="24" xfId="0" applyNumberFormat="1" applyFont="1" applyBorder="1" applyAlignment="1">
      <alignment horizontal="center" vertical="center"/>
    </xf>
    <xf numFmtId="0" fontId="6" fillId="0" borderId="25" xfId="0" applyFont="1" applyBorder="1" applyAlignment="1">
      <alignment vertical="center"/>
    </xf>
    <xf numFmtId="0" fontId="2" fillId="0" borderId="26" xfId="0" applyFont="1" applyBorder="1" applyAlignment="1">
      <alignment vertical="center"/>
    </xf>
    <xf numFmtId="49" fontId="2" fillId="0" borderId="27" xfId="0" applyNumberFormat="1" applyFont="1" applyBorder="1" applyAlignment="1">
      <alignment vertical="center"/>
    </xf>
    <xf numFmtId="0" fontId="2" fillId="0" borderId="28" xfId="0" applyFont="1" applyBorder="1" applyAlignment="1">
      <alignment vertical="center"/>
    </xf>
    <xf numFmtId="0" fontId="2" fillId="0" borderId="27" xfId="0" applyFont="1" applyBorder="1" applyAlignment="1">
      <alignment vertical="center"/>
    </xf>
    <xf numFmtId="1" fontId="2" fillId="0" borderId="30" xfId="0" applyNumberFormat="1" applyFont="1" applyBorder="1" applyAlignment="1">
      <alignment horizontal="center" vertical="center"/>
    </xf>
    <xf numFmtId="0" fontId="6" fillId="0" borderId="28" xfId="0" applyFont="1" applyBorder="1" applyAlignment="1">
      <alignment vertical="center"/>
    </xf>
    <xf numFmtId="49" fontId="2" fillId="0" borderId="18" xfId="0" applyNumberFormat="1" applyFont="1" applyBorder="1" applyAlignment="1">
      <alignment vertical="center"/>
    </xf>
    <xf numFmtId="0" fontId="2" fillId="0" borderId="31" xfId="0" applyFont="1" applyBorder="1" applyAlignment="1">
      <alignment vertical="center"/>
    </xf>
    <xf numFmtId="1" fontId="2" fillId="0" borderId="32" xfId="0" applyNumberFormat="1" applyFont="1" applyBorder="1" applyAlignment="1">
      <alignment horizontal="center"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5" xfId="0" applyFont="1" applyBorder="1" applyAlignment="1">
      <alignment vertical="center"/>
    </xf>
    <xf numFmtId="49" fontId="2" fillId="0" borderId="15" xfId="0" applyNumberFormat="1" applyFont="1" applyBorder="1" applyAlignment="1">
      <alignment vertical="center"/>
    </xf>
    <xf numFmtId="0" fontId="4" fillId="0" borderId="1" xfId="0" applyFont="1" applyBorder="1" applyAlignment="1">
      <alignment vertical="top"/>
    </xf>
    <xf numFmtId="0" fontId="2" fillId="0" borderId="36" xfId="0" applyFont="1" applyBorder="1" applyAlignment="1">
      <alignment vertical="center"/>
    </xf>
    <xf numFmtId="0" fontId="2" fillId="0" borderId="37" xfId="0" applyFont="1" applyBorder="1" applyAlignment="1">
      <alignment vertical="center"/>
    </xf>
    <xf numFmtId="1" fontId="5" fillId="0" borderId="19" xfId="0" applyNumberFormat="1" applyFont="1" applyBorder="1" applyAlignment="1">
      <alignment vertical="center"/>
    </xf>
    <xf numFmtId="0" fontId="2" fillId="0" borderId="38" xfId="0" applyFont="1" applyBorder="1" applyAlignment="1">
      <alignment vertical="center"/>
    </xf>
    <xf numFmtId="168" fontId="2" fillId="0" borderId="18" xfId="0" applyNumberFormat="1" applyFont="1" applyBorder="1" applyAlignment="1">
      <alignment horizontal="right" vertical="center"/>
    </xf>
    <xf numFmtId="0" fontId="2" fillId="0" borderId="39" xfId="0" applyFont="1" applyBorder="1"/>
    <xf numFmtId="0" fontId="2" fillId="0" borderId="29" xfId="0" applyFont="1" applyBorder="1"/>
    <xf numFmtId="168" fontId="2" fillId="0" borderId="40" xfId="0" applyNumberFormat="1" applyFont="1" applyBorder="1" applyAlignment="1">
      <alignment horizontal="right" vertical="center"/>
    </xf>
    <xf numFmtId="0" fontId="4" fillId="0" borderId="41" xfId="0" applyFont="1" applyBorder="1" applyAlignment="1">
      <alignment vertical="top"/>
    </xf>
    <xf numFmtId="0" fontId="2" fillId="0" borderId="25" xfId="0" applyFont="1" applyBorder="1" applyAlignment="1">
      <alignment vertical="center"/>
    </xf>
    <xf numFmtId="168" fontId="2" fillId="0" borderId="27" xfId="0" applyNumberFormat="1" applyFont="1" applyBorder="1" applyAlignment="1">
      <alignment horizontal="right" vertical="center"/>
    </xf>
    <xf numFmtId="0" fontId="4" fillId="0" borderId="33"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13" xfId="0" applyFont="1" applyBorder="1"/>
    <xf numFmtId="0" fontId="2" fillId="0" borderId="44" xfId="0" applyFont="1" applyBorder="1" applyAlignment="1">
      <alignment vertical="center"/>
    </xf>
    <xf numFmtId="0" fontId="2" fillId="0" borderId="45" xfId="0" applyFont="1" applyBorder="1"/>
    <xf numFmtId="0" fontId="2" fillId="0" borderId="46" xfId="0" applyFont="1" applyBorder="1" applyAlignment="1">
      <alignment vertical="center"/>
    </xf>
    <xf numFmtId="0" fontId="13" fillId="0" borderId="0" xfId="0" applyFont="1" applyAlignment="1">
      <alignment vertical="center"/>
    </xf>
    <xf numFmtId="49" fontId="2" fillId="0" borderId="6" xfId="0" applyNumberFormat="1" applyFont="1" applyBorder="1" applyAlignment="1">
      <alignment vertical="center"/>
    </xf>
    <xf numFmtId="49" fontId="2" fillId="3" borderId="47" xfId="0" applyNumberFormat="1" applyFont="1" applyFill="1" applyBorder="1" applyAlignment="1">
      <alignment horizontal="center" vertical="center" wrapText="1"/>
    </xf>
    <xf numFmtId="1" fontId="2" fillId="3" borderId="48" xfId="0" applyNumberFormat="1" applyFont="1" applyFill="1" applyBorder="1" applyAlignment="1">
      <alignment horizontal="center" vertical="center" wrapText="1"/>
    </xf>
    <xf numFmtId="49" fontId="7" fillId="2" borderId="0" xfId="0" applyNumberFormat="1" applyFont="1" applyFill="1"/>
    <xf numFmtId="49" fontId="6" fillId="2" borderId="0" xfId="0" applyNumberFormat="1" applyFont="1" applyFill="1" applyAlignment="1">
      <alignment vertical="center"/>
    </xf>
    <xf numFmtId="49" fontId="2" fillId="2" borderId="0" xfId="0" applyNumberFormat="1" applyFont="1" applyFill="1" applyAlignment="1">
      <alignment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49" fontId="2" fillId="3" borderId="49" xfId="0" applyNumberFormat="1" applyFont="1" applyFill="1" applyBorder="1" applyAlignment="1">
      <alignment horizontal="center" vertical="center" wrapText="1"/>
    </xf>
    <xf numFmtId="1" fontId="2" fillId="3" borderId="32" xfId="0" applyNumberFormat="1" applyFont="1" applyFill="1" applyBorder="1" applyAlignment="1">
      <alignment horizontal="center" vertical="center" wrapText="1"/>
    </xf>
    <xf numFmtId="49" fontId="3" fillId="2" borderId="0" xfId="0" applyNumberFormat="1" applyFont="1" applyFill="1"/>
    <xf numFmtId="2" fontId="1" fillId="0" borderId="0" xfId="0" applyNumberFormat="1" applyFont="1" applyProtection="1">
      <protection locked="0"/>
    </xf>
    <xf numFmtId="0" fontId="1" fillId="0" borderId="0" xfId="0" applyFont="1" applyProtection="1">
      <protection locked="0"/>
    </xf>
    <xf numFmtId="49" fontId="3" fillId="2" borderId="0" xfId="0" applyNumberFormat="1" applyFont="1" applyFill="1" applyAlignment="1">
      <alignment vertical="center"/>
    </xf>
    <xf numFmtId="49" fontId="2" fillId="2" borderId="0" xfId="0" applyNumberFormat="1" applyFont="1" applyFill="1" applyAlignment="1">
      <alignment horizontal="center" vertical="center"/>
    </xf>
    <xf numFmtId="49" fontId="2" fillId="2" borderId="0" xfId="0" applyNumberFormat="1" applyFont="1" applyFill="1" applyAlignment="1">
      <alignment horizontal="left" vertical="center"/>
    </xf>
    <xf numFmtId="49" fontId="2" fillId="3" borderId="50" xfId="0" applyNumberFormat="1" applyFont="1" applyFill="1" applyBorder="1" applyAlignment="1">
      <alignment horizontal="center" vertical="center" wrapText="1"/>
    </xf>
    <xf numFmtId="1" fontId="2" fillId="3" borderId="51" xfId="0" applyNumberFormat="1" applyFont="1" applyFill="1" applyBorder="1" applyAlignment="1">
      <alignment horizontal="center" vertical="center" wrapText="1"/>
    </xf>
    <xf numFmtId="0" fontId="1" fillId="4" borderId="16" xfId="0" applyFont="1" applyFill="1" applyBorder="1"/>
    <xf numFmtId="0" fontId="1" fillId="4" borderId="17" xfId="0" applyFont="1" applyFill="1" applyBorder="1"/>
    <xf numFmtId="0" fontId="1" fillId="0" borderId="1" xfId="0" applyFont="1" applyBorder="1"/>
    <xf numFmtId="0" fontId="1" fillId="0" borderId="2" xfId="0" applyFont="1" applyBorder="1"/>
    <xf numFmtId="0" fontId="1" fillId="0" borderId="3" xfId="0" applyFont="1" applyBorder="1"/>
    <xf numFmtId="0" fontId="8" fillId="0" borderId="2" xfId="0" applyFont="1" applyBorder="1"/>
    <xf numFmtId="0" fontId="1" fillId="0" borderId="13" xfId="0" applyFont="1" applyBorder="1"/>
    <xf numFmtId="0" fontId="1" fillId="0" borderId="14" xfId="0" applyFont="1" applyBorder="1"/>
    <xf numFmtId="0" fontId="1" fillId="0" borderId="15" xfId="0" applyFont="1" applyBorder="1"/>
    <xf numFmtId="165" fontId="2" fillId="0" borderId="25" xfId="0" applyNumberFormat="1" applyFont="1" applyBorder="1" applyAlignment="1">
      <alignment vertical="center"/>
    </xf>
    <xf numFmtId="165" fontId="2" fillId="0" borderId="8" xfId="0" applyNumberFormat="1" applyFont="1" applyBorder="1" applyAlignment="1">
      <alignment vertical="center"/>
    </xf>
    <xf numFmtId="165" fontId="2" fillId="0" borderId="38" xfId="0" applyNumberFormat="1" applyFont="1" applyBorder="1" applyAlignment="1">
      <alignment vertical="center"/>
    </xf>
    <xf numFmtId="165" fontId="2" fillId="0" borderId="0" xfId="0" applyNumberFormat="1" applyFont="1" applyAlignment="1">
      <alignment vertical="center"/>
    </xf>
    <xf numFmtId="165" fontId="2" fillId="0" borderId="26" xfId="0" applyNumberFormat="1" applyFont="1" applyBorder="1" applyAlignment="1">
      <alignment vertical="center"/>
    </xf>
    <xf numFmtId="165" fontId="2" fillId="0" borderId="28" xfId="0" applyNumberFormat="1" applyFont="1" applyBorder="1" applyAlignment="1">
      <alignment vertical="center"/>
    </xf>
    <xf numFmtId="165" fontId="2" fillId="0" borderId="12" xfId="0" applyNumberFormat="1" applyFont="1" applyBorder="1" applyAlignment="1">
      <alignment vertical="center"/>
    </xf>
    <xf numFmtId="165" fontId="2" fillId="0" borderId="29" xfId="0" applyNumberFormat="1" applyFont="1" applyBorder="1" applyAlignment="1">
      <alignment vertical="center"/>
    </xf>
    <xf numFmtId="165" fontId="2" fillId="0" borderId="9" xfId="0" applyNumberFormat="1" applyFont="1" applyBorder="1" applyAlignment="1">
      <alignment vertical="center"/>
    </xf>
    <xf numFmtId="49" fontId="2" fillId="0" borderId="26" xfId="0" applyNumberFormat="1" applyFont="1" applyBorder="1" applyAlignment="1">
      <alignment vertical="center"/>
    </xf>
    <xf numFmtId="3" fontId="1" fillId="0" borderId="52" xfId="0" applyNumberFormat="1" applyFont="1" applyBorder="1" applyAlignment="1">
      <alignment vertical="center"/>
    </xf>
    <xf numFmtId="3" fontId="1" fillId="0" borderId="34" xfId="0" applyNumberFormat="1" applyFont="1" applyBorder="1" applyAlignment="1">
      <alignment vertical="center"/>
    </xf>
    <xf numFmtId="167" fontId="1" fillId="0" borderId="35" xfId="0" applyNumberFormat="1" applyFont="1" applyBorder="1" applyAlignment="1">
      <alignment horizontal="right" vertical="center" wrapText="1"/>
    </xf>
    <xf numFmtId="4" fontId="1" fillId="0" borderId="33" xfId="0" applyNumberFormat="1" applyFont="1" applyBorder="1" applyAlignment="1">
      <alignment horizontal="right" vertical="center" wrapText="1"/>
    </xf>
    <xf numFmtId="3" fontId="1" fillId="0" borderId="35" xfId="0" applyNumberFormat="1" applyFont="1" applyBorder="1" applyAlignment="1">
      <alignment vertical="center"/>
    </xf>
    <xf numFmtId="3" fontId="1" fillId="0" borderId="33" xfId="0" applyNumberFormat="1" applyFont="1" applyBorder="1" applyAlignment="1">
      <alignment vertical="center"/>
    </xf>
    <xf numFmtId="3" fontId="1" fillId="0" borderId="34" xfId="0" applyNumberFormat="1" applyFont="1" applyBorder="1" applyAlignment="1">
      <alignment vertical="center" wrapText="1"/>
    </xf>
    <xf numFmtId="4" fontId="1" fillId="0" borderId="34" xfId="0" applyNumberFormat="1" applyFont="1" applyBorder="1" applyAlignment="1">
      <alignment horizontal="right" vertical="center" wrapText="1"/>
    </xf>
    <xf numFmtId="3" fontId="1" fillId="0" borderId="46" xfId="0" applyNumberFormat="1" applyFont="1" applyBorder="1" applyAlignment="1">
      <alignment vertical="center"/>
    </xf>
    <xf numFmtId="4" fontId="1" fillId="0" borderId="28" xfId="0" applyNumberFormat="1" applyFont="1" applyBorder="1" applyAlignment="1">
      <alignment horizontal="right" vertical="center" wrapText="1"/>
    </xf>
    <xf numFmtId="4" fontId="1" fillId="0" borderId="28" xfId="0" applyNumberFormat="1" applyFont="1" applyBorder="1" applyAlignment="1">
      <alignment horizontal="right" vertical="center"/>
    </xf>
    <xf numFmtId="3" fontId="1" fillId="0" borderId="12" xfId="0" applyNumberFormat="1" applyFont="1" applyBorder="1" applyAlignment="1">
      <alignment vertical="center"/>
    </xf>
    <xf numFmtId="0" fontId="9" fillId="0" borderId="12" xfId="0" applyFont="1" applyBorder="1" applyAlignment="1">
      <alignment horizontal="right" vertical="center"/>
    </xf>
    <xf numFmtId="0" fontId="9" fillId="0" borderId="9" xfId="0" applyFont="1" applyBorder="1" applyAlignment="1">
      <alignment horizontal="left" vertical="center"/>
    </xf>
    <xf numFmtId="3" fontId="1" fillId="0" borderId="28" xfId="0" applyNumberFormat="1" applyFont="1" applyBorder="1" applyAlignment="1">
      <alignment vertical="center"/>
    </xf>
    <xf numFmtId="3" fontId="1" fillId="0" borderId="0" xfId="0" applyNumberFormat="1" applyFont="1" applyAlignment="1">
      <alignment vertical="center"/>
    </xf>
    <xf numFmtId="4" fontId="1" fillId="0" borderId="16" xfId="0" applyNumberFormat="1" applyFont="1" applyBorder="1" applyAlignment="1">
      <alignment horizontal="right" vertical="center" wrapText="1"/>
    </xf>
    <xf numFmtId="4" fontId="1" fillId="0" borderId="16" xfId="0" applyNumberFormat="1" applyFont="1" applyBorder="1" applyAlignment="1">
      <alignment horizontal="right" vertical="center"/>
    </xf>
    <xf numFmtId="3" fontId="1" fillId="0" borderId="18" xfId="0" applyNumberFormat="1" applyFont="1" applyBorder="1" applyAlignment="1">
      <alignment vertical="center"/>
    </xf>
    <xf numFmtId="4" fontId="1" fillId="0" borderId="45" xfId="0" applyNumberFormat="1" applyFont="1" applyBorder="1" applyAlignment="1">
      <alignment horizontal="right" vertical="center" wrapText="1"/>
    </xf>
    <xf numFmtId="4" fontId="1" fillId="0" borderId="17" xfId="0" applyNumberFormat="1" applyFont="1" applyBorder="1" applyAlignment="1">
      <alignment horizontal="right" vertical="center" wrapText="1"/>
    </xf>
    <xf numFmtId="3" fontId="1" fillId="0" borderId="14" xfId="0" applyNumberFormat="1" applyFont="1" applyBorder="1" applyAlignment="1">
      <alignment vertical="center" wrapText="1"/>
    </xf>
    <xf numFmtId="3" fontId="2" fillId="0" borderId="29" xfId="0" applyNumberFormat="1" applyFont="1" applyBorder="1" applyAlignment="1">
      <alignment horizontal="right" vertical="center" wrapText="1"/>
    </xf>
    <xf numFmtId="4" fontId="2" fillId="0" borderId="28" xfId="0" applyNumberFormat="1" applyFont="1" applyBorder="1" applyAlignment="1">
      <alignment horizontal="right" vertical="center" wrapText="1"/>
    </xf>
    <xf numFmtId="4" fontId="1" fillId="0" borderId="29" xfId="0" applyNumberFormat="1" applyFont="1" applyBorder="1" applyAlignment="1">
      <alignment horizontal="right" vertical="center" wrapText="1"/>
    </xf>
    <xf numFmtId="3" fontId="2" fillId="0" borderId="28" xfId="0" applyNumberFormat="1" applyFont="1" applyBorder="1" applyAlignment="1">
      <alignment horizontal="right" vertical="center" wrapText="1"/>
    </xf>
    <xf numFmtId="4" fontId="4" fillId="0" borderId="53" xfId="0" applyNumberFormat="1" applyFont="1" applyBorder="1" applyAlignment="1">
      <alignment horizontal="right" vertical="center" wrapText="1"/>
    </xf>
    <xf numFmtId="0" fontId="1" fillId="0" borderId="20" xfId="0" applyFont="1" applyBorder="1" applyAlignment="1">
      <alignment vertical="center"/>
    </xf>
    <xf numFmtId="0" fontId="1" fillId="0" borderId="0" xfId="0" applyFont="1" applyAlignment="1">
      <alignment vertical="center"/>
    </xf>
    <xf numFmtId="0" fontId="1" fillId="4" borderId="0" xfId="0" applyFont="1" applyFill="1" applyAlignment="1">
      <alignment horizontal="left" vertical="center"/>
    </xf>
    <xf numFmtId="49" fontId="1" fillId="3" borderId="47" xfId="0" applyNumberFormat="1" applyFont="1" applyFill="1" applyBorder="1" applyAlignment="1">
      <alignment horizontal="center" vertical="center" wrapText="1"/>
    </xf>
    <xf numFmtId="1" fontId="1" fillId="3" borderId="48" xfId="0" applyNumberFormat="1" applyFont="1" applyFill="1" applyBorder="1" applyAlignment="1">
      <alignment horizontal="center" vertical="center" wrapText="1"/>
    </xf>
    <xf numFmtId="0" fontId="15" fillId="0" borderId="0" xfId="0" applyFont="1" applyAlignment="1">
      <alignment vertical="center"/>
    </xf>
    <xf numFmtId="167" fontId="16" fillId="0" borderId="0" xfId="0" applyNumberFormat="1" applyFont="1" applyAlignment="1">
      <alignment horizontal="center" vertical="center"/>
    </xf>
    <xf numFmtId="4" fontId="16" fillId="0" borderId="0" xfId="0" applyNumberFormat="1" applyFont="1" applyAlignment="1">
      <alignment horizontal="right" vertical="center"/>
    </xf>
    <xf numFmtId="167" fontId="1" fillId="0" borderId="0" xfId="0" applyNumberFormat="1" applyFont="1" applyAlignment="1">
      <alignment horizontal="center" vertical="center"/>
    </xf>
    <xf numFmtId="166" fontId="1" fillId="0" borderId="0" xfId="0" applyNumberFormat="1" applyFont="1" applyAlignment="1">
      <alignment horizontal="right" vertical="center"/>
    </xf>
    <xf numFmtId="4" fontId="1" fillId="0" borderId="0" xfId="0" applyNumberFormat="1" applyFont="1" applyAlignment="1">
      <alignment horizontal="right" vertical="center"/>
    </xf>
    <xf numFmtId="167" fontId="1" fillId="0" borderId="0" xfId="0" applyNumberFormat="1" applyFont="1" applyAlignment="1">
      <alignment horizontal="right" vertical="center"/>
    </xf>
    <xf numFmtId="0" fontId="14" fillId="0" borderId="0" xfId="0" applyFont="1" applyAlignment="1">
      <alignment vertical="center"/>
    </xf>
    <xf numFmtId="167" fontId="15" fillId="0" borderId="0" xfId="0" applyNumberFormat="1" applyFont="1" applyAlignment="1">
      <alignment horizontal="center" vertical="center"/>
    </xf>
    <xf numFmtId="4" fontId="15" fillId="0" borderId="0" xfId="0" applyNumberFormat="1" applyFont="1" applyAlignment="1">
      <alignment horizontal="right" vertical="center"/>
    </xf>
    <xf numFmtId="167" fontId="14" fillId="0" borderId="0" xfId="0" applyNumberFormat="1" applyFont="1" applyAlignment="1">
      <alignment horizontal="center" vertical="center"/>
    </xf>
    <xf numFmtId="167" fontId="14" fillId="0" borderId="0" xfId="0" applyNumberFormat="1" applyFont="1" applyAlignment="1">
      <alignment horizontal="right" vertical="center"/>
    </xf>
    <xf numFmtId="4" fontId="17" fillId="0" borderId="0" xfId="0" applyNumberFormat="1" applyFont="1" applyAlignment="1">
      <alignment horizontal="right" vertical="center"/>
    </xf>
    <xf numFmtId="4" fontId="18" fillId="0" borderId="0" xfId="0" applyNumberFormat="1" applyFont="1" applyAlignment="1">
      <alignment horizontal="right" vertical="center"/>
    </xf>
    <xf numFmtId="1" fontId="1" fillId="3" borderId="48" xfId="0" applyNumberFormat="1" applyFont="1" applyFill="1" applyBorder="1" applyAlignment="1">
      <alignment horizontal="center" vertical="center"/>
    </xf>
    <xf numFmtId="166" fontId="1" fillId="5" borderId="0" xfId="0" applyNumberFormat="1" applyFont="1" applyFill="1" applyAlignment="1">
      <alignment horizontal="right" vertical="center"/>
    </xf>
    <xf numFmtId="167" fontId="1" fillId="0" borderId="0" xfId="0" applyNumberFormat="1" applyFont="1" applyAlignment="1">
      <alignment horizontal="left" vertical="center" wrapText="1"/>
    </xf>
    <xf numFmtId="0" fontId="1" fillId="0" borderId="0" xfId="0" applyFont="1" applyAlignment="1">
      <alignment horizontal="left" vertical="center" wrapText="1"/>
    </xf>
    <xf numFmtId="0" fontId="20" fillId="0" borderId="0" xfId="0" applyFont="1" applyProtection="1">
      <protection locked="0"/>
    </xf>
    <xf numFmtId="2" fontId="20" fillId="0" borderId="0" xfId="0" applyNumberFormat="1" applyFont="1" applyProtection="1">
      <protection locked="0"/>
    </xf>
    <xf numFmtId="0" fontId="2" fillId="0" borderId="0" xfId="0" applyFont="1" applyProtection="1">
      <protection locked="0"/>
    </xf>
    <xf numFmtId="2" fontId="2" fillId="0" borderId="0" xfId="0" applyNumberFormat="1" applyFont="1" applyProtection="1">
      <protection locked="0"/>
    </xf>
    <xf numFmtId="167" fontId="1" fillId="0" borderId="0" xfId="0" applyNumberFormat="1" applyFont="1" applyAlignment="1">
      <alignment horizontal="left" vertical="top" wrapText="1"/>
    </xf>
    <xf numFmtId="0" fontId="16" fillId="0" borderId="0" xfId="0" applyFont="1" applyAlignment="1">
      <alignment horizontal="left" vertical="top" wrapText="1"/>
    </xf>
    <xf numFmtId="49" fontId="1" fillId="2" borderId="17" xfId="0" applyNumberFormat="1" applyFont="1" applyFill="1" applyBorder="1" applyAlignment="1">
      <alignment horizontal="left" vertical="top" wrapText="1"/>
    </xf>
    <xf numFmtId="0" fontId="15" fillId="0" borderId="0" xfId="0" applyFont="1" applyAlignment="1">
      <alignment horizontal="left" vertical="top" wrapText="1"/>
    </xf>
    <xf numFmtId="0" fontId="1" fillId="0" borderId="0" xfId="0" applyFont="1" applyAlignment="1">
      <alignment horizontal="left" vertical="top" wrapText="1"/>
    </xf>
    <xf numFmtId="0" fontId="1" fillId="5" borderId="0" xfId="0" applyFont="1" applyFill="1" applyAlignment="1">
      <alignment horizontal="left" vertical="top" wrapText="1"/>
    </xf>
    <xf numFmtId="49" fontId="1" fillId="0" borderId="0" xfId="0" applyNumberFormat="1" applyFont="1" applyAlignment="1">
      <alignment horizontal="left" vertical="top" wrapText="1"/>
    </xf>
    <xf numFmtId="167" fontId="1" fillId="5" borderId="0" xfId="0" applyNumberFormat="1" applyFont="1" applyFill="1" applyAlignment="1">
      <alignment horizontal="left" vertical="top" wrapText="1"/>
    </xf>
    <xf numFmtId="0" fontId="18" fillId="0" borderId="0" xfId="0" applyFont="1" applyAlignment="1">
      <alignment horizontal="left" vertical="top" wrapText="1"/>
    </xf>
    <xf numFmtId="0" fontId="1" fillId="0" borderId="0" xfId="0" applyFont="1" applyAlignment="1" applyProtection="1">
      <alignment horizontal="left" vertical="top" wrapText="1"/>
      <protection locked="0"/>
    </xf>
    <xf numFmtId="167" fontId="21" fillId="0" borderId="0" xfId="0" applyNumberFormat="1" applyFont="1" applyAlignment="1">
      <alignment horizontal="center" vertical="center"/>
    </xf>
    <xf numFmtId="0" fontId="21" fillId="0" borderId="0" xfId="0" applyFont="1" applyAlignment="1">
      <alignment vertical="center"/>
    </xf>
    <xf numFmtId="4" fontId="21" fillId="0" borderId="0" xfId="0" applyNumberFormat="1" applyFont="1" applyAlignment="1">
      <alignment horizontal="right" vertical="center"/>
    </xf>
    <xf numFmtId="0" fontId="2" fillId="0" borderId="0" xfId="0" applyFont="1"/>
    <xf numFmtId="0" fontId="22" fillId="0" borderId="0" xfId="0" applyFont="1"/>
    <xf numFmtId="4" fontId="22" fillId="0" borderId="0" xfId="0" applyNumberFormat="1" applyFont="1"/>
    <xf numFmtId="0" fontId="0" fillId="0" borderId="0" xfId="0" applyAlignment="1">
      <alignment horizontal="left" vertical="center" wrapText="1"/>
    </xf>
    <xf numFmtId="0" fontId="16" fillId="0" borderId="0" xfId="0" applyFont="1" applyAlignment="1">
      <alignment horizontal="left" vertical="center"/>
    </xf>
    <xf numFmtId="0" fontId="1" fillId="0" borderId="0" xfId="0" applyFont="1" applyAlignment="1" applyProtection="1">
      <alignment horizontal="left" vertical="center"/>
      <protection locked="0"/>
    </xf>
    <xf numFmtId="0" fontId="15" fillId="0" borderId="0" xfId="0" applyFont="1" applyAlignment="1">
      <alignment horizontal="right" vertical="center"/>
    </xf>
    <xf numFmtId="0" fontId="16" fillId="0" borderId="0" xfId="0" applyFont="1" applyAlignment="1">
      <alignment horizontal="right" vertical="center"/>
    </xf>
    <xf numFmtId="0" fontId="4" fillId="0" borderId="0" xfId="0" applyFont="1" applyAlignment="1">
      <alignment horizontal="right" vertical="center"/>
    </xf>
    <xf numFmtId="0" fontId="11" fillId="0" borderId="0" xfId="0" applyFont="1" applyAlignment="1">
      <alignment horizontal="right" vertical="center"/>
    </xf>
    <xf numFmtId="0" fontId="16" fillId="0" borderId="0" xfId="0" applyFont="1" applyAlignment="1">
      <alignment horizontal="center" vertical="center"/>
    </xf>
    <xf numFmtId="49" fontId="1" fillId="3" borderId="49" xfId="0" applyNumberFormat="1" applyFont="1" applyFill="1" applyBorder="1" applyAlignment="1">
      <alignment horizontal="center" vertical="center" wrapText="1"/>
    </xf>
    <xf numFmtId="1" fontId="1" fillId="3" borderId="32" xfId="0" applyNumberFormat="1" applyFont="1" applyFill="1" applyBorder="1" applyAlignment="1">
      <alignment horizontal="center" vertical="center"/>
    </xf>
    <xf numFmtId="49" fontId="10" fillId="2" borderId="17" xfId="0" applyNumberFormat="1" applyFont="1" applyFill="1" applyBorder="1" applyAlignment="1">
      <alignment horizontal="right" vertical="center"/>
    </xf>
    <xf numFmtId="0" fontId="1" fillId="0" borderId="0" xfId="0" applyFont="1" applyAlignment="1" applyProtection="1">
      <alignment horizontal="right" vertical="center"/>
      <protection locked="0"/>
    </xf>
    <xf numFmtId="49" fontId="10" fillId="2" borderId="17" xfId="0" applyNumberFormat="1" applyFont="1" applyFill="1" applyBorder="1" applyAlignment="1">
      <alignment horizontal="center" vertical="center"/>
    </xf>
    <xf numFmtId="0" fontId="18" fillId="0" borderId="0" xfId="0" applyFont="1" applyAlignment="1">
      <alignment horizontal="center" vertical="center"/>
    </xf>
    <xf numFmtId="0" fontId="1" fillId="0" borderId="0" xfId="0" applyFont="1" applyAlignment="1" applyProtection="1">
      <alignment horizontal="center" vertical="center"/>
      <protection locked="0"/>
    </xf>
    <xf numFmtId="0" fontId="15" fillId="0" borderId="0" xfId="0" applyFont="1" applyAlignment="1">
      <alignment horizontal="center" vertical="center"/>
    </xf>
    <xf numFmtId="0" fontId="1" fillId="0" borderId="0" xfId="0" applyFont="1" applyAlignment="1">
      <alignment horizontal="center" vertical="center" wrapText="1"/>
    </xf>
    <xf numFmtId="49" fontId="1" fillId="2" borderId="0" xfId="0" applyNumberFormat="1" applyFont="1" applyFill="1" applyAlignment="1">
      <alignment horizontal="left" vertical="center" wrapText="1"/>
    </xf>
    <xf numFmtId="49" fontId="1" fillId="4" borderId="0" xfId="0" applyNumberFormat="1" applyFont="1" applyFill="1" applyAlignment="1">
      <alignment horizontal="left" vertical="center" wrapText="1"/>
    </xf>
    <xf numFmtId="49" fontId="10" fillId="2" borderId="17" xfId="0" applyNumberFormat="1" applyFont="1" applyFill="1" applyBorder="1" applyAlignment="1">
      <alignment horizontal="left" vertical="center" wrapText="1"/>
    </xf>
    <xf numFmtId="0" fontId="15" fillId="0" borderId="0" xfId="0" applyFont="1" applyAlignment="1">
      <alignment horizontal="left" vertical="center" wrapText="1"/>
    </xf>
    <xf numFmtId="0" fontId="16" fillId="0" borderId="0" xfId="0" applyFont="1" applyAlignment="1">
      <alignment horizontal="left" vertical="center" wrapText="1"/>
    </xf>
    <xf numFmtId="49" fontId="1" fillId="0" borderId="0" xfId="0" applyNumberFormat="1" applyFont="1" applyAlignment="1">
      <alignment horizontal="left" vertical="center" wrapText="1"/>
    </xf>
    <xf numFmtId="0" fontId="18" fillId="0" borderId="0" xfId="0" applyFont="1" applyAlignment="1">
      <alignment horizontal="left" vertical="center" wrapText="1"/>
    </xf>
    <xf numFmtId="0" fontId="1" fillId="0" borderId="0" xfId="0" applyFont="1" applyAlignment="1" applyProtection="1">
      <alignment horizontal="left" vertical="center" wrapText="1"/>
      <protection locked="0"/>
    </xf>
    <xf numFmtId="0" fontId="16" fillId="0" borderId="0" xfId="0" applyFont="1" applyAlignment="1">
      <alignment horizontal="center" vertical="center" wrapText="1"/>
    </xf>
    <xf numFmtId="0" fontId="18" fillId="0" borderId="0" xfId="0" applyFont="1" applyAlignment="1">
      <alignment horizontal="right" vertical="center"/>
    </xf>
    <xf numFmtId="0" fontId="1" fillId="0" borderId="0" xfId="0" applyFont="1" applyAlignment="1" applyProtection="1">
      <alignment horizontal="center" vertical="center" wrapText="1"/>
      <protection locked="0"/>
    </xf>
    <xf numFmtId="49" fontId="7" fillId="2" borderId="0" xfId="0" applyNumberFormat="1" applyFont="1" applyFill="1" applyAlignment="1">
      <alignment horizontal="left" vertical="center"/>
    </xf>
    <xf numFmtId="49" fontId="1" fillId="2" borderId="0" xfId="0" applyNumberFormat="1" applyFont="1" applyFill="1" applyAlignment="1">
      <alignment horizontal="left" vertical="center"/>
    </xf>
    <xf numFmtId="49" fontId="4" fillId="2" borderId="0" xfId="0" applyNumberFormat="1" applyFont="1" applyFill="1" applyAlignment="1">
      <alignment horizontal="left" vertical="center"/>
    </xf>
    <xf numFmtId="169" fontId="6" fillId="0" borderId="25" xfId="0" applyNumberFormat="1" applyFont="1" applyBorder="1" applyAlignment="1">
      <alignment vertical="center"/>
    </xf>
    <xf numFmtId="49" fontId="1" fillId="0" borderId="0" xfId="0" applyNumberFormat="1" applyFont="1" applyAlignment="1">
      <alignment vertical="center" wrapText="1"/>
    </xf>
    <xf numFmtId="167" fontId="1" fillId="0" borderId="0" xfId="6" applyNumberFormat="1" applyAlignment="1">
      <alignment horizontal="right" vertical="center"/>
    </xf>
    <xf numFmtId="167" fontId="1" fillId="0" borderId="0" xfId="6" applyNumberFormat="1" applyAlignment="1">
      <alignment horizontal="center" vertical="center"/>
    </xf>
    <xf numFmtId="49" fontId="1" fillId="0" borderId="0" xfId="6" applyNumberFormat="1" applyAlignment="1">
      <alignment horizontal="left" vertical="center" wrapText="1"/>
    </xf>
    <xf numFmtId="0" fontId="1" fillId="0" borderId="0" xfId="6" applyAlignment="1">
      <alignment horizontal="left" vertical="top" wrapText="1"/>
    </xf>
    <xf numFmtId="166" fontId="1" fillId="0" borderId="0" xfId="6" applyNumberFormat="1" applyAlignment="1">
      <alignment horizontal="right" vertical="center"/>
    </xf>
    <xf numFmtId="0" fontId="1" fillId="0" borderId="0" xfId="6" applyAlignment="1">
      <alignment horizontal="left" vertical="center"/>
    </xf>
    <xf numFmtId="0" fontId="1" fillId="0" borderId="0" xfId="6" applyAlignment="1">
      <alignment vertical="center"/>
    </xf>
    <xf numFmtId="0" fontId="14" fillId="0" borderId="0" xfId="6" applyFont="1" applyAlignment="1">
      <alignment vertical="center"/>
    </xf>
    <xf numFmtId="0" fontId="15" fillId="0" borderId="0" xfId="6" applyFont="1" applyAlignment="1">
      <alignment horizontal="right" vertical="center"/>
    </xf>
    <xf numFmtId="167" fontId="15" fillId="0" borderId="0" xfId="6" applyNumberFormat="1" applyFont="1" applyAlignment="1">
      <alignment horizontal="center" vertical="center"/>
    </xf>
    <xf numFmtId="0" fontId="15" fillId="0" borderId="0" xfId="6" applyFont="1" applyAlignment="1">
      <alignment horizontal="center" vertical="center"/>
    </xf>
    <xf numFmtId="0" fontId="15" fillId="0" borderId="0" xfId="6" applyFont="1" applyAlignment="1">
      <alignment horizontal="left" vertical="center" wrapText="1"/>
    </xf>
    <xf numFmtId="0" fontId="15" fillId="0" borderId="0" xfId="6" applyFont="1" applyAlignment="1">
      <alignment horizontal="left" vertical="top" wrapText="1"/>
    </xf>
    <xf numFmtId="0" fontId="15" fillId="0" borderId="0" xfId="6" applyFont="1" applyAlignment="1">
      <alignment vertical="center"/>
    </xf>
    <xf numFmtId="0" fontId="16" fillId="0" borderId="0" xfId="6" applyFont="1" applyAlignment="1">
      <alignment horizontal="right" vertical="center"/>
    </xf>
    <xf numFmtId="167" fontId="16" fillId="0" borderId="0" xfId="6" applyNumberFormat="1" applyFont="1" applyAlignment="1">
      <alignment horizontal="center" vertical="center"/>
    </xf>
    <xf numFmtId="0" fontId="16" fillId="0" borderId="0" xfId="6" applyFont="1" applyAlignment="1">
      <alignment horizontal="center" vertical="center"/>
    </xf>
    <xf numFmtId="0" fontId="16" fillId="0" borderId="0" xfId="6" applyFont="1" applyAlignment="1">
      <alignment horizontal="left" vertical="center" wrapText="1"/>
    </xf>
    <xf numFmtId="0" fontId="16" fillId="0" borderId="0" xfId="6" applyFont="1" applyAlignment="1">
      <alignment horizontal="left" vertical="top" wrapText="1"/>
    </xf>
    <xf numFmtId="0" fontId="16" fillId="0" borderId="0" xfId="6" applyFont="1" applyAlignment="1">
      <alignment vertical="center"/>
    </xf>
    <xf numFmtId="0" fontId="16" fillId="0" borderId="0" xfId="6" applyFont="1" applyAlignment="1">
      <alignment horizontal="center" vertical="center" wrapText="1"/>
    </xf>
    <xf numFmtId="0" fontId="18" fillId="0" borderId="0" xfId="6" applyFont="1" applyAlignment="1">
      <alignment vertical="center"/>
    </xf>
    <xf numFmtId="0" fontId="1" fillId="0" borderId="0" xfId="6" applyProtection="1">
      <protection locked="0"/>
    </xf>
    <xf numFmtId="0" fontId="1" fillId="0" borderId="0" xfId="6" applyAlignment="1" applyProtection="1">
      <alignment horizontal="left" vertical="top" wrapText="1" shrinkToFit="1"/>
      <protection hidden="1"/>
    </xf>
    <xf numFmtId="0" fontId="10" fillId="0" borderId="0" xfId="0" applyFont="1" applyAlignment="1">
      <alignment vertical="top" wrapText="1"/>
    </xf>
    <xf numFmtId="0" fontId="1" fillId="0" borderId="0" xfId="0" applyFont="1" applyAlignment="1">
      <alignment vertical="center" wrapText="1"/>
    </xf>
    <xf numFmtId="49" fontId="1" fillId="0" borderId="0" xfId="0" applyNumberFormat="1" applyFont="1" applyAlignment="1">
      <alignment vertical="top" wrapText="1"/>
    </xf>
    <xf numFmtId="0" fontId="25" fillId="0" borderId="0" xfId="0" applyFont="1" applyAlignment="1">
      <alignment vertical="center" wrapText="1"/>
    </xf>
    <xf numFmtId="167" fontId="1" fillId="0" borderId="0" xfId="0" applyNumberFormat="1" applyFont="1" applyAlignment="1">
      <alignment vertical="center"/>
    </xf>
    <xf numFmtId="167" fontId="27" fillId="0" borderId="0" xfId="0" applyNumberFormat="1" applyFont="1" applyAlignment="1">
      <alignment vertical="center"/>
    </xf>
    <xf numFmtId="167" fontId="27" fillId="0" borderId="0" xfId="0" applyNumberFormat="1" applyFont="1" applyAlignment="1">
      <alignment horizontal="center" vertical="center"/>
    </xf>
    <xf numFmtId="49" fontId="27" fillId="0" borderId="0" xfId="0" applyNumberFormat="1" applyFont="1" applyAlignment="1">
      <alignment vertical="center" wrapText="1"/>
    </xf>
    <xf numFmtId="0" fontId="27" fillId="0" borderId="0" xfId="0" applyFont="1" applyAlignment="1">
      <alignment horizontal="left" vertical="top" wrapText="1"/>
    </xf>
    <xf numFmtId="166" fontId="27" fillId="0" borderId="0" xfId="0" applyNumberFormat="1" applyFont="1" applyAlignment="1">
      <alignment horizontal="right" vertical="center"/>
    </xf>
    <xf numFmtId="167" fontId="27" fillId="6" borderId="0" xfId="0" applyNumberFormat="1" applyFont="1" applyFill="1" applyAlignment="1">
      <alignment horizontal="center" vertical="center"/>
    </xf>
    <xf numFmtId="49" fontId="27" fillId="6" borderId="0" xfId="0" applyNumberFormat="1" applyFont="1" applyFill="1" applyAlignment="1">
      <alignment vertical="center" wrapText="1"/>
    </xf>
    <xf numFmtId="0" fontId="27" fillId="6" borderId="0" xfId="0" applyFont="1" applyFill="1" applyAlignment="1">
      <alignment horizontal="left" vertical="top" wrapText="1"/>
    </xf>
    <xf numFmtId="166" fontId="27" fillId="6" borderId="0" xfId="0" applyNumberFormat="1" applyFont="1" applyFill="1" applyAlignment="1">
      <alignment horizontal="right" vertical="center"/>
    </xf>
    <xf numFmtId="49" fontId="27" fillId="0" borderId="0" xfId="0" applyNumberFormat="1" applyFont="1" applyAlignment="1">
      <alignment vertical="top" wrapText="1"/>
    </xf>
    <xf numFmtId="0" fontId="1" fillId="0" borderId="0" xfId="0" applyFont="1"/>
    <xf numFmtId="0" fontId="1" fillId="5" borderId="0" xfId="6" applyFill="1" applyAlignment="1">
      <alignment horizontal="left" vertical="top" wrapText="1"/>
    </xf>
    <xf numFmtId="0" fontId="10" fillId="0" borderId="0" xfId="0" applyFont="1" applyAlignment="1">
      <alignment vertical="center" wrapText="1"/>
    </xf>
    <xf numFmtId="0" fontId="31" fillId="7" borderId="57" xfId="6" applyFont="1" applyFill="1" applyBorder="1" applyAlignment="1">
      <alignment horizontal="center" vertical="center" wrapText="1"/>
    </xf>
    <xf numFmtId="0" fontId="31" fillId="7" borderId="58" xfId="6" applyFont="1" applyFill="1" applyBorder="1" applyAlignment="1">
      <alignment horizontal="center" vertical="center" wrapText="1"/>
    </xf>
    <xf numFmtId="0" fontId="1" fillId="0" borderId="0" xfId="6"/>
    <xf numFmtId="0" fontId="28" fillId="0" borderId="54" xfId="8" applyAlignment="1">
      <alignment horizontal="left" vertical="center" wrapText="1"/>
    </xf>
    <xf numFmtId="0" fontId="28" fillId="0" borderId="54" xfId="8" applyAlignment="1">
      <alignment vertical="center"/>
    </xf>
    <xf numFmtId="0" fontId="29" fillId="0" borderId="55" xfId="9" applyAlignment="1">
      <alignment horizontal="left" vertical="center" wrapText="1"/>
    </xf>
    <xf numFmtId="0" fontId="29" fillId="0" borderId="55" xfId="9" applyAlignment="1">
      <alignment horizontal="left" vertical="center"/>
    </xf>
    <xf numFmtId="166" fontId="29" fillId="0" borderId="55" xfId="9" applyNumberFormat="1" applyAlignment="1">
      <alignment vertical="center"/>
    </xf>
    <xf numFmtId="0" fontId="32" fillId="0" borderId="0" xfId="6" applyFont="1" applyAlignment="1">
      <alignment horizontal="left" vertical="center" wrapText="1"/>
    </xf>
    <xf numFmtId="0" fontId="32" fillId="0" borderId="0" xfId="6" applyFont="1" applyAlignment="1">
      <alignment horizontal="left" vertical="center"/>
    </xf>
    <xf numFmtId="166" fontId="32" fillId="0" borderId="0" xfId="6" applyNumberFormat="1" applyFont="1" applyAlignment="1">
      <alignment vertical="center"/>
    </xf>
    <xf numFmtId="0" fontId="32" fillId="0" borderId="0" xfId="6" applyFont="1"/>
    <xf numFmtId="0" fontId="1" fillId="0" borderId="0" xfId="6" applyAlignment="1">
      <alignment horizontal="left" vertical="center" wrapText="1"/>
    </xf>
    <xf numFmtId="0" fontId="33" fillId="0" borderId="0" xfId="6" applyFont="1" applyAlignment="1">
      <alignment horizontal="left" vertical="center"/>
    </xf>
    <xf numFmtId="166" fontId="1" fillId="0" borderId="0" xfId="6" applyNumberFormat="1" applyAlignment="1">
      <alignment vertical="center"/>
    </xf>
    <xf numFmtId="0" fontId="34" fillId="0" borderId="0" xfId="6" applyFont="1" applyAlignment="1">
      <alignment horizontal="left" vertical="center"/>
    </xf>
    <xf numFmtId="0" fontId="35" fillId="0" borderId="0" xfId="6" applyFont="1" applyAlignment="1">
      <alignment horizontal="left" vertical="center" wrapText="1"/>
    </xf>
    <xf numFmtId="0" fontId="35" fillId="0" borderId="0" xfId="6" applyFont="1" applyAlignment="1">
      <alignment horizontal="left" vertical="center"/>
    </xf>
    <xf numFmtId="166" fontId="35" fillId="0" borderId="0" xfId="6" applyNumberFormat="1" applyFont="1" applyAlignment="1">
      <alignment vertical="center"/>
    </xf>
    <xf numFmtId="0" fontId="30" fillId="0" borderId="56" xfId="10" applyAlignment="1">
      <alignment horizontal="left" vertical="center" wrapText="1"/>
    </xf>
    <xf numFmtId="0" fontId="30" fillId="0" borderId="56" xfId="10" applyAlignment="1">
      <alignment horizontal="left" vertical="center"/>
    </xf>
    <xf numFmtId="166" fontId="30" fillId="0" borderId="56" xfId="10" applyNumberFormat="1" applyAlignment="1">
      <alignment vertical="center"/>
    </xf>
    <xf numFmtId="0" fontId="36" fillId="0" borderId="59" xfId="6" applyFont="1" applyBorder="1" applyAlignment="1">
      <alignment horizontal="left" vertical="center" wrapText="1"/>
    </xf>
    <xf numFmtId="0" fontId="37" fillId="0" borderId="0" xfId="6" applyFont="1" applyAlignment="1">
      <alignment horizontal="left" vertical="center"/>
    </xf>
    <xf numFmtId="166" fontId="36" fillId="0" borderId="0" xfId="6" applyNumberFormat="1" applyFont="1" applyAlignment="1">
      <alignment vertical="center"/>
    </xf>
    <xf numFmtId="0" fontId="38" fillId="0" borderId="0" xfId="0" applyFont="1" applyAlignment="1">
      <alignment horizontal="left" vertical="top" wrapText="1"/>
    </xf>
    <xf numFmtId="0" fontId="17" fillId="0" borderId="0" xfId="0" applyFont="1" applyAlignment="1">
      <alignment horizontal="left" vertical="top" wrapText="1"/>
    </xf>
    <xf numFmtId="165" fontId="2" fillId="0" borderId="25" xfId="0" applyNumberFormat="1" applyFont="1" applyBorder="1" applyAlignment="1">
      <alignment horizontal="left" vertical="center" wrapText="1"/>
    </xf>
    <xf numFmtId="165" fontId="2" fillId="0" borderId="8" xfId="0" applyNumberFormat="1" applyFont="1" applyBorder="1" applyAlignment="1">
      <alignment horizontal="left" vertical="center" wrapText="1"/>
    </xf>
    <xf numFmtId="165" fontId="2" fillId="0" borderId="5" xfId="0" applyNumberFormat="1" applyFont="1" applyBorder="1" applyAlignment="1">
      <alignment horizontal="left" vertical="center" wrapText="1"/>
    </xf>
    <xf numFmtId="165" fontId="2" fillId="0" borderId="38" xfId="0" applyNumberFormat="1" applyFont="1" applyBorder="1" applyAlignment="1">
      <alignment horizontal="left" vertical="center" wrapText="1"/>
    </xf>
    <xf numFmtId="165" fontId="2" fillId="0" borderId="0" xfId="0" applyNumberFormat="1" applyFont="1" applyAlignment="1">
      <alignment horizontal="left" vertical="center" wrapText="1"/>
    </xf>
    <xf numFmtId="165" fontId="2" fillId="0" borderId="7" xfId="0" applyNumberFormat="1" applyFont="1" applyBorder="1" applyAlignment="1">
      <alignment horizontal="left" vertical="center" wrapText="1"/>
    </xf>
    <xf numFmtId="165" fontId="6" fillId="0" borderId="29" xfId="0" applyNumberFormat="1" applyFont="1" applyBorder="1" applyAlignment="1">
      <alignment horizontal="left" vertical="center" wrapText="1"/>
    </xf>
    <xf numFmtId="165" fontId="6" fillId="0" borderId="10" xfId="0" applyNumberFormat="1" applyFont="1" applyBorder="1" applyAlignment="1">
      <alignment horizontal="left" vertical="center" wrapText="1"/>
    </xf>
    <xf numFmtId="165" fontId="6" fillId="0" borderId="11" xfId="0" applyNumberFormat="1" applyFont="1" applyBorder="1" applyAlignment="1">
      <alignment horizontal="left" vertical="center" wrapText="1"/>
    </xf>
    <xf numFmtId="165" fontId="2" fillId="0" borderId="29" xfId="0" applyNumberFormat="1" applyFont="1" applyBorder="1" applyAlignment="1">
      <alignment horizontal="left" vertical="center" wrapText="1"/>
    </xf>
    <xf numFmtId="165" fontId="2" fillId="0" borderId="10" xfId="0" applyNumberFormat="1" applyFont="1" applyBorder="1" applyAlignment="1">
      <alignment horizontal="left" vertical="center" wrapText="1"/>
    </xf>
    <xf numFmtId="165" fontId="2" fillId="0" borderId="11" xfId="0" applyNumberFormat="1" applyFont="1" applyBorder="1" applyAlignment="1">
      <alignment horizontal="left" vertical="center" wrapText="1"/>
    </xf>
    <xf numFmtId="0" fontId="1" fillId="0" borderId="0" xfId="0" applyFont="1" applyAlignment="1" applyProtection="1">
      <alignment horizontal="left" wrapText="1"/>
      <protection locked="0"/>
    </xf>
    <xf numFmtId="49" fontId="1" fillId="4" borderId="0" xfId="0" applyNumberFormat="1" applyFont="1" applyFill="1" applyAlignment="1">
      <alignment horizontal="left" vertical="center"/>
    </xf>
    <xf numFmtId="0" fontId="1" fillId="0" borderId="0" xfId="0" applyFont="1" applyAlignment="1">
      <alignment horizontal="left" vertical="center"/>
    </xf>
    <xf numFmtId="0" fontId="1" fillId="4" borderId="0" xfId="0" applyFont="1" applyFill="1" applyAlignment="1">
      <alignment horizontal="left" vertical="center"/>
    </xf>
    <xf numFmtId="0" fontId="15" fillId="8" borderId="0" xfId="6" applyFont="1" applyFill="1" applyAlignment="1">
      <alignment horizontal="right" vertical="center"/>
    </xf>
    <xf numFmtId="4" fontId="15" fillId="8" borderId="0" xfId="6" applyNumberFormat="1" applyFont="1" applyFill="1" applyAlignment="1">
      <alignment horizontal="right" vertical="center"/>
    </xf>
    <xf numFmtId="4" fontId="1" fillId="8" borderId="0" xfId="6" applyNumberFormat="1" applyFill="1" applyAlignment="1">
      <alignment horizontal="right" vertical="center"/>
    </xf>
    <xf numFmtId="4" fontId="16" fillId="8" borderId="0" xfId="6" applyNumberFormat="1" applyFont="1" applyFill="1" applyAlignment="1">
      <alignment horizontal="right" vertical="center"/>
    </xf>
    <xf numFmtId="4" fontId="27" fillId="8" borderId="0" xfId="0" applyNumberFormat="1" applyFont="1" applyFill="1" applyAlignment="1">
      <alignment horizontal="right" vertical="center"/>
    </xf>
    <xf numFmtId="0" fontId="16" fillId="8" borderId="0" xfId="6" applyFont="1" applyFill="1" applyAlignment="1">
      <alignment horizontal="right" vertical="center"/>
    </xf>
    <xf numFmtId="4" fontId="1" fillId="8" borderId="0" xfId="0" applyNumberFormat="1" applyFont="1" applyFill="1" applyAlignment="1">
      <alignment horizontal="right" vertical="center"/>
    </xf>
    <xf numFmtId="0" fontId="15" fillId="8" borderId="0" xfId="0" applyFont="1" applyFill="1" applyAlignment="1">
      <alignment horizontal="right" vertical="center"/>
    </xf>
    <xf numFmtId="4" fontId="15" fillId="8" borderId="0" xfId="0" applyNumberFormat="1" applyFont="1" applyFill="1" applyAlignment="1">
      <alignment horizontal="right" vertical="center"/>
    </xf>
    <xf numFmtId="0" fontId="18" fillId="8" borderId="0" xfId="0" applyFont="1" applyFill="1" applyAlignment="1">
      <alignment horizontal="right" vertical="center"/>
    </xf>
    <xf numFmtId="4" fontId="18" fillId="8" borderId="0" xfId="0" applyNumberFormat="1" applyFont="1" applyFill="1" applyAlignment="1">
      <alignment horizontal="right" vertical="center"/>
    </xf>
    <xf numFmtId="0" fontId="16" fillId="8" borderId="0" xfId="0" applyFont="1" applyFill="1" applyAlignment="1">
      <alignment horizontal="right" vertical="center"/>
    </xf>
    <xf numFmtId="0" fontId="15" fillId="8" borderId="0" xfId="0" applyFont="1" applyFill="1" applyAlignment="1">
      <alignment vertical="center"/>
    </xf>
    <xf numFmtId="0" fontId="1" fillId="8" borderId="0" xfId="0" applyFont="1" applyFill="1" applyAlignment="1">
      <alignment vertical="center"/>
    </xf>
    <xf numFmtId="0" fontId="14" fillId="8" borderId="0" xfId="0" applyFont="1" applyFill="1" applyAlignment="1">
      <alignment vertical="center"/>
    </xf>
    <xf numFmtId="0" fontId="1" fillId="8" borderId="0" xfId="0" applyFont="1" applyFill="1" applyProtection="1">
      <protection locked="0"/>
    </xf>
    <xf numFmtId="4" fontId="16" fillId="8" borderId="0" xfId="0" applyNumberFormat="1" applyFont="1" applyFill="1" applyAlignment="1">
      <alignment horizontal="right" vertical="center"/>
    </xf>
  </cellXfs>
  <cellStyles count="11">
    <cellStyle name="Celkem" xfId="10" builtinId="25"/>
    <cellStyle name="Hypertextový odkaz 2" xfId="4" xr:uid="{57810245-6986-45C2-82FC-15BC2A6CA051}"/>
    <cellStyle name="Měna 2" xfId="5" xr:uid="{95AB4765-6A4F-41A8-9D20-701B842C82BA}"/>
    <cellStyle name="Nadpis 1" xfId="8" builtinId="16"/>
    <cellStyle name="Nadpis 3" xfId="9" builtinId="18"/>
    <cellStyle name="Normální" xfId="0" builtinId="0"/>
    <cellStyle name="Normální 14" xfId="1" xr:uid="{00000000-0005-0000-0000-000001000000}"/>
    <cellStyle name="Normální 16" xfId="2" xr:uid="{00000000-0005-0000-0000-000002000000}"/>
    <cellStyle name="Normální 2" xfId="6" xr:uid="{6F499F6D-23E0-40D7-8C9D-ADB2EC7D97CD}"/>
    <cellStyle name="Normální 3" xfId="7" xr:uid="{AF4C3B0D-6C4E-4AE4-A957-458E9DE28B28}"/>
    <cellStyle name="Normální 4" xfId="3" xr:uid="{00000000-0005-0000-0000-000003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59"/>
  <sheetViews>
    <sheetView showGridLines="0" topLeftCell="A2" zoomScaleNormal="100" workbookViewId="0">
      <selection activeCell="J47" sqref="J47"/>
    </sheetView>
  </sheetViews>
  <sheetFormatPr baseColWidth="10" defaultColWidth="9.1640625" defaultRowHeight="13"/>
  <cols>
    <col min="1" max="1" width="2.5" style="81" customWidth="1"/>
    <col min="2" max="2" width="3.1640625" style="81" customWidth="1"/>
    <col min="3" max="3" width="2.6640625" style="81" customWidth="1"/>
    <col min="4" max="4" width="6.83203125" style="81" customWidth="1"/>
    <col min="5" max="5" width="13.5" style="81" customWidth="1"/>
    <col min="6" max="6" width="0.5" style="81" customWidth="1"/>
    <col min="7" max="7" width="2.5" style="81" customWidth="1"/>
    <col min="8" max="8" width="2.6640625" style="81" customWidth="1"/>
    <col min="9" max="9" width="9.6640625" style="81" customWidth="1"/>
    <col min="10" max="10" width="13.5" style="81" customWidth="1"/>
    <col min="11" max="11" width="0.6640625" style="81" customWidth="1"/>
    <col min="12" max="12" width="2.5" style="81" customWidth="1"/>
    <col min="13" max="13" width="2.83203125" style="81" customWidth="1"/>
    <col min="14" max="14" width="2" style="81" customWidth="1"/>
    <col min="15" max="15" width="12.6640625" style="81" customWidth="1"/>
    <col min="16" max="16" width="2.83203125" style="81" customWidth="1"/>
    <col min="17" max="17" width="2" style="81" customWidth="1"/>
    <col min="18" max="18" width="13.5" style="81" customWidth="1"/>
    <col min="19" max="19" width="0.5" style="81" customWidth="1"/>
    <col min="20" max="16384" width="9.1640625" style="81"/>
  </cols>
  <sheetData>
    <row r="1" spans="1:19" ht="12.75" hidden="1" customHeight="1">
      <c r="A1" s="89"/>
      <c r="B1" s="90"/>
      <c r="C1" s="90"/>
      <c r="D1" s="90"/>
      <c r="E1" s="90"/>
      <c r="F1" s="90"/>
      <c r="G1" s="90"/>
      <c r="H1" s="90"/>
      <c r="I1" s="90"/>
      <c r="J1" s="90"/>
      <c r="K1" s="90"/>
      <c r="L1" s="90"/>
      <c r="M1" s="90"/>
      <c r="N1" s="90"/>
      <c r="O1" s="90"/>
      <c r="P1" s="90"/>
      <c r="Q1" s="90"/>
      <c r="R1" s="90"/>
      <c r="S1" s="91"/>
    </row>
    <row r="2" spans="1:19" ht="23.25" customHeight="1">
      <c r="A2" s="89"/>
      <c r="B2" s="90"/>
      <c r="C2" s="90"/>
      <c r="D2" s="90"/>
      <c r="E2" s="90"/>
      <c r="F2" s="90"/>
      <c r="G2" s="92" t="s">
        <v>193</v>
      </c>
      <c r="H2" s="90"/>
      <c r="I2" s="90"/>
      <c r="J2" s="90"/>
      <c r="K2" s="90"/>
      <c r="L2" s="90"/>
      <c r="M2" s="90"/>
      <c r="N2" s="90"/>
      <c r="O2" s="90"/>
      <c r="P2" s="90"/>
      <c r="Q2" s="90"/>
      <c r="R2" s="90"/>
      <c r="S2" s="91"/>
    </row>
    <row r="3" spans="1:19" ht="12" hidden="1" customHeight="1">
      <c r="A3" s="93"/>
      <c r="B3" s="94"/>
      <c r="C3" s="94"/>
      <c r="D3" s="94"/>
      <c r="E3" s="94"/>
      <c r="F3" s="94"/>
      <c r="G3" s="94"/>
      <c r="H3" s="94"/>
      <c r="I3" s="94"/>
      <c r="J3" s="94"/>
      <c r="K3" s="94"/>
      <c r="L3" s="94"/>
      <c r="M3" s="94"/>
      <c r="N3" s="94"/>
      <c r="O3" s="94"/>
      <c r="P3" s="94"/>
      <c r="Q3" s="94"/>
      <c r="R3" s="94"/>
      <c r="S3" s="95"/>
    </row>
    <row r="4" spans="1:19" ht="8.25" customHeight="1">
      <c r="A4" s="2"/>
      <c r="B4" s="3"/>
      <c r="C4" s="3"/>
      <c r="D4" s="3"/>
      <c r="E4" s="3"/>
      <c r="F4" s="3"/>
      <c r="G4" s="3"/>
      <c r="H4" s="3"/>
      <c r="I4" s="3"/>
      <c r="J4" s="3"/>
      <c r="K4" s="3"/>
      <c r="L4" s="3"/>
      <c r="M4" s="3"/>
      <c r="N4" s="3"/>
      <c r="O4" s="3"/>
      <c r="P4" s="3"/>
      <c r="Q4" s="3"/>
      <c r="R4" s="3"/>
      <c r="S4" s="4"/>
    </row>
    <row r="5" spans="1:19" ht="24" customHeight="1">
      <c r="A5" s="5"/>
      <c r="B5" s="1" t="s">
        <v>0</v>
      </c>
      <c r="C5" s="1"/>
      <c r="D5" s="1"/>
      <c r="E5" s="278" t="s">
        <v>439</v>
      </c>
      <c r="F5" s="279"/>
      <c r="G5" s="279"/>
      <c r="H5" s="279"/>
      <c r="I5" s="279"/>
      <c r="J5" s="280"/>
      <c r="K5" s="1"/>
      <c r="L5" s="1"/>
      <c r="M5" s="1"/>
      <c r="N5" s="1"/>
      <c r="O5" s="1" t="s">
        <v>1</v>
      </c>
      <c r="P5" s="96" t="s">
        <v>2</v>
      </c>
      <c r="Q5" s="97"/>
      <c r="R5" s="6"/>
      <c r="S5" s="7"/>
    </row>
    <row r="6" spans="1:19" ht="17.25" hidden="1" customHeight="1">
      <c r="A6" s="5"/>
      <c r="B6" s="1" t="s">
        <v>3</v>
      </c>
      <c r="C6" s="1"/>
      <c r="D6" s="1"/>
      <c r="E6" s="98" t="s">
        <v>4</v>
      </c>
      <c r="F6" s="1"/>
      <c r="G6" s="1"/>
      <c r="H6" s="1"/>
      <c r="I6" s="1"/>
      <c r="J6" s="8"/>
      <c r="K6" s="1"/>
      <c r="L6" s="1"/>
      <c r="M6" s="1"/>
      <c r="N6" s="1"/>
      <c r="O6" s="1"/>
      <c r="P6" s="98"/>
      <c r="Q6" s="99"/>
      <c r="R6" s="8"/>
      <c r="S6" s="7"/>
    </row>
    <row r="7" spans="1:19" ht="24" customHeight="1">
      <c r="A7" s="5"/>
      <c r="B7" s="1" t="s">
        <v>5</v>
      </c>
      <c r="C7" s="1"/>
      <c r="D7" s="1"/>
      <c r="E7" s="281" t="s">
        <v>440</v>
      </c>
      <c r="F7" s="282"/>
      <c r="G7" s="282"/>
      <c r="H7" s="282"/>
      <c r="I7" s="282"/>
      <c r="J7" s="283"/>
      <c r="K7" s="1"/>
      <c r="L7" s="1"/>
      <c r="M7" s="1"/>
      <c r="N7" s="1"/>
      <c r="O7" s="1" t="s">
        <v>6</v>
      </c>
      <c r="P7" s="98" t="s">
        <v>7</v>
      </c>
      <c r="Q7" s="99"/>
      <c r="R7" s="8"/>
      <c r="S7" s="7"/>
    </row>
    <row r="8" spans="1:19" ht="17.25" hidden="1" customHeight="1">
      <c r="A8" s="5"/>
      <c r="B8" s="1" t="s">
        <v>8</v>
      </c>
      <c r="C8" s="1"/>
      <c r="D8" s="1"/>
      <c r="E8" s="98" t="s">
        <v>2</v>
      </c>
      <c r="F8" s="1"/>
      <c r="G8" s="1"/>
      <c r="H8" s="1"/>
      <c r="I8" s="1"/>
      <c r="J8" s="8"/>
      <c r="K8" s="1"/>
      <c r="L8" s="1"/>
      <c r="M8" s="1"/>
      <c r="N8" s="1"/>
      <c r="O8" s="1"/>
      <c r="P8" s="98"/>
      <c r="Q8" s="99"/>
      <c r="R8" s="8"/>
      <c r="S8" s="7"/>
    </row>
    <row r="9" spans="1:19" ht="24" customHeight="1">
      <c r="A9" s="5"/>
      <c r="B9" s="1" t="s">
        <v>9</v>
      </c>
      <c r="C9" s="1"/>
      <c r="D9" s="1"/>
      <c r="E9" s="284" t="s">
        <v>194</v>
      </c>
      <c r="F9" s="285"/>
      <c r="G9" s="285"/>
      <c r="H9" s="285"/>
      <c r="I9" s="285"/>
      <c r="J9" s="286"/>
      <c r="K9" s="1"/>
      <c r="L9" s="1"/>
      <c r="M9" s="1"/>
      <c r="N9" s="1"/>
      <c r="O9" s="1" t="s">
        <v>10</v>
      </c>
      <c r="P9" s="287" t="s">
        <v>7</v>
      </c>
      <c r="Q9" s="288"/>
      <c r="R9" s="289"/>
      <c r="S9" s="7"/>
    </row>
    <row r="10" spans="1:19" ht="17.25" hidden="1" customHeight="1">
      <c r="A10" s="5"/>
      <c r="B10" s="1" t="s">
        <v>11</v>
      </c>
      <c r="C10" s="1"/>
      <c r="D10" s="1"/>
      <c r="E10" s="1" t="s">
        <v>2</v>
      </c>
      <c r="F10" s="1"/>
      <c r="G10" s="1"/>
      <c r="H10" s="1"/>
      <c r="I10" s="1"/>
      <c r="J10" s="1"/>
      <c r="K10" s="1"/>
      <c r="L10" s="1"/>
      <c r="M10" s="1"/>
      <c r="N10" s="1"/>
      <c r="O10" s="1"/>
      <c r="P10" s="99"/>
      <c r="Q10" s="99"/>
      <c r="R10" s="1"/>
      <c r="S10" s="7"/>
    </row>
    <row r="11" spans="1:19" ht="17.25" hidden="1" customHeight="1">
      <c r="A11" s="5"/>
      <c r="B11" s="1" t="s">
        <v>12</v>
      </c>
      <c r="C11" s="1"/>
      <c r="D11" s="1"/>
      <c r="E11" s="1" t="s">
        <v>2</v>
      </c>
      <c r="F11" s="1"/>
      <c r="G11" s="1"/>
      <c r="H11" s="1"/>
      <c r="I11" s="1"/>
      <c r="J11" s="1"/>
      <c r="K11" s="1"/>
      <c r="L11" s="1"/>
      <c r="M11" s="1"/>
      <c r="N11" s="1"/>
      <c r="O11" s="1"/>
      <c r="P11" s="99"/>
      <c r="Q11" s="99"/>
      <c r="R11" s="1"/>
      <c r="S11" s="7"/>
    </row>
    <row r="12" spans="1:19" ht="17.25" hidden="1" customHeight="1">
      <c r="A12" s="5"/>
      <c r="B12" s="1" t="s">
        <v>13</v>
      </c>
      <c r="C12" s="1"/>
      <c r="D12" s="1"/>
      <c r="E12" s="1" t="s">
        <v>2</v>
      </c>
      <c r="F12" s="1"/>
      <c r="G12" s="1"/>
      <c r="H12" s="1"/>
      <c r="I12" s="1"/>
      <c r="J12" s="1"/>
      <c r="K12" s="1"/>
      <c r="L12" s="1"/>
      <c r="M12" s="1"/>
      <c r="N12" s="1"/>
      <c r="O12" s="1"/>
      <c r="P12" s="99"/>
      <c r="Q12" s="99"/>
      <c r="R12" s="1"/>
      <c r="S12" s="7"/>
    </row>
    <row r="13" spans="1:19" ht="17.25" hidden="1" customHeight="1">
      <c r="A13" s="5"/>
      <c r="B13" s="1"/>
      <c r="C13" s="1"/>
      <c r="D13" s="1"/>
      <c r="E13" s="1" t="s">
        <v>2</v>
      </c>
      <c r="F13" s="1"/>
      <c r="G13" s="1"/>
      <c r="H13" s="1"/>
      <c r="I13" s="1"/>
      <c r="J13" s="1"/>
      <c r="K13" s="1"/>
      <c r="L13" s="1"/>
      <c r="M13" s="1"/>
      <c r="N13" s="1"/>
      <c r="O13" s="1"/>
      <c r="P13" s="99"/>
      <c r="Q13" s="99"/>
      <c r="R13" s="1"/>
      <c r="S13" s="7"/>
    </row>
    <row r="14" spans="1:19" ht="17.25" hidden="1" customHeight="1">
      <c r="A14" s="5"/>
      <c r="B14" s="1"/>
      <c r="C14" s="1"/>
      <c r="D14" s="1"/>
      <c r="E14" s="1" t="s">
        <v>2</v>
      </c>
      <c r="F14" s="1"/>
      <c r="G14" s="1"/>
      <c r="H14" s="1"/>
      <c r="I14" s="1"/>
      <c r="J14" s="1"/>
      <c r="K14" s="1"/>
      <c r="L14" s="1"/>
      <c r="M14" s="1"/>
      <c r="N14" s="1"/>
      <c r="O14" s="1"/>
      <c r="P14" s="99"/>
      <c r="Q14" s="99"/>
      <c r="R14" s="1"/>
      <c r="S14" s="7"/>
    </row>
    <row r="15" spans="1:19" ht="17.25" hidden="1" customHeight="1">
      <c r="A15" s="5"/>
      <c r="B15" s="1"/>
      <c r="C15" s="1"/>
      <c r="D15" s="1"/>
      <c r="E15" s="1" t="s">
        <v>2</v>
      </c>
      <c r="F15" s="1"/>
      <c r="G15" s="1"/>
      <c r="H15" s="1"/>
      <c r="I15" s="1"/>
      <c r="J15" s="1"/>
      <c r="K15" s="1"/>
      <c r="L15" s="1"/>
      <c r="M15" s="1"/>
      <c r="N15" s="1"/>
      <c r="O15" s="1"/>
      <c r="P15" s="99"/>
      <c r="Q15" s="99"/>
      <c r="R15" s="1"/>
      <c r="S15" s="7"/>
    </row>
    <row r="16" spans="1:19" ht="17.25" hidden="1" customHeight="1">
      <c r="A16" s="5"/>
      <c r="B16" s="1"/>
      <c r="C16" s="1"/>
      <c r="D16" s="1"/>
      <c r="E16" s="1" t="s">
        <v>2</v>
      </c>
      <c r="F16" s="1"/>
      <c r="G16" s="1"/>
      <c r="H16" s="1"/>
      <c r="I16" s="1"/>
      <c r="J16" s="1"/>
      <c r="K16" s="1"/>
      <c r="L16" s="1"/>
      <c r="M16" s="1"/>
      <c r="N16" s="1"/>
      <c r="O16" s="1"/>
      <c r="P16" s="99"/>
      <c r="Q16" s="99"/>
      <c r="R16" s="1"/>
      <c r="S16" s="7"/>
    </row>
    <row r="17" spans="1:19" ht="17.25" hidden="1" customHeight="1">
      <c r="A17" s="5"/>
      <c r="B17" s="1"/>
      <c r="C17" s="1"/>
      <c r="D17" s="1"/>
      <c r="E17" s="1" t="s">
        <v>2</v>
      </c>
      <c r="F17" s="1"/>
      <c r="G17" s="1"/>
      <c r="H17" s="1"/>
      <c r="I17" s="1"/>
      <c r="J17" s="1"/>
      <c r="K17" s="1"/>
      <c r="L17" s="1"/>
      <c r="M17" s="1"/>
      <c r="N17" s="1"/>
      <c r="O17" s="1"/>
      <c r="P17" s="99"/>
      <c r="Q17" s="99"/>
      <c r="R17" s="1"/>
      <c r="S17" s="7"/>
    </row>
    <row r="18" spans="1:19" ht="17.25" hidden="1" customHeight="1">
      <c r="A18" s="5"/>
      <c r="B18" s="1"/>
      <c r="C18" s="1"/>
      <c r="D18" s="1"/>
      <c r="E18" s="1" t="s">
        <v>2</v>
      </c>
      <c r="F18" s="1"/>
      <c r="G18" s="1"/>
      <c r="H18" s="1"/>
      <c r="I18" s="1"/>
      <c r="J18" s="1"/>
      <c r="K18" s="1"/>
      <c r="L18" s="1"/>
      <c r="M18" s="1"/>
      <c r="N18" s="1"/>
      <c r="O18" s="1"/>
      <c r="P18" s="99"/>
      <c r="Q18" s="99"/>
      <c r="R18" s="1"/>
      <c r="S18" s="7"/>
    </row>
    <row r="19" spans="1:19" ht="17.25" hidden="1" customHeight="1">
      <c r="A19" s="5"/>
      <c r="B19" s="1"/>
      <c r="C19" s="1"/>
      <c r="D19" s="1"/>
      <c r="E19" s="1" t="s">
        <v>2</v>
      </c>
      <c r="F19" s="1"/>
      <c r="G19" s="1"/>
      <c r="H19" s="1"/>
      <c r="I19" s="1"/>
      <c r="J19" s="1"/>
      <c r="K19" s="1"/>
      <c r="L19" s="1"/>
      <c r="M19" s="1"/>
      <c r="N19" s="1"/>
      <c r="O19" s="1"/>
      <c r="P19" s="99"/>
      <c r="Q19" s="99"/>
      <c r="R19" s="1"/>
      <c r="S19" s="7"/>
    </row>
    <row r="20" spans="1:19" ht="17.25" hidden="1" customHeight="1">
      <c r="A20" s="5"/>
      <c r="B20" s="1"/>
      <c r="C20" s="1"/>
      <c r="D20" s="1"/>
      <c r="E20" s="1" t="s">
        <v>2</v>
      </c>
      <c r="F20" s="1"/>
      <c r="G20" s="1"/>
      <c r="H20" s="1"/>
      <c r="I20" s="1"/>
      <c r="J20" s="1"/>
      <c r="K20" s="1"/>
      <c r="L20" s="1"/>
      <c r="M20" s="1"/>
      <c r="N20" s="1"/>
      <c r="O20" s="1"/>
      <c r="P20" s="99"/>
      <c r="Q20" s="99"/>
      <c r="R20" s="1"/>
      <c r="S20" s="7"/>
    </row>
    <row r="21" spans="1:19" ht="17.25" hidden="1" customHeight="1">
      <c r="A21" s="5"/>
      <c r="B21" s="1"/>
      <c r="C21" s="1"/>
      <c r="D21" s="1"/>
      <c r="E21" s="1" t="s">
        <v>2</v>
      </c>
      <c r="F21" s="1"/>
      <c r="G21" s="1"/>
      <c r="H21" s="1"/>
      <c r="I21" s="1"/>
      <c r="J21" s="1"/>
      <c r="K21" s="1"/>
      <c r="L21" s="1"/>
      <c r="M21" s="1"/>
      <c r="N21" s="1"/>
      <c r="O21" s="1"/>
      <c r="P21" s="99"/>
      <c r="Q21" s="99"/>
      <c r="R21" s="1"/>
      <c r="S21" s="7"/>
    </row>
    <row r="22" spans="1:19" ht="17.25" hidden="1" customHeight="1">
      <c r="A22" s="5"/>
      <c r="B22" s="1"/>
      <c r="C22" s="1"/>
      <c r="D22" s="1"/>
      <c r="E22" s="1" t="s">
        <v>2</v>
      </c>
      <c r="F22" s="1"/>
      <c r="G22" s="1"/>
      <c r="H22" s="1"/>
      <c r="I22" s="1"/>
      <c r="J22" s="1"/>
      <c r="K22" s="1"/>
      <c r="L22" s="1"/>
      <c r="M22" s="1"/>
      <c r="N22" s="1"/>
      <c r="O22" s="1"/>
      <c r="P22" s="99"/>
      <c r="Q22" s="99"/>
      <c r="R22" s="1"/>
      <c r="S22" s="7"/>
    </row>
    <row r="23" spans="1:19" ht="17.25" hidden="1" customHeight="1">
      <c r="A23" s="5"/>
      <c r="B23" s="1"/>
      <c r="C23" s="1"/>
      <c r="D23" s="1"/>
      <c r="E23" s="1" t="s">
        <v>2</v>
      </c>
      <c r="F23" s="1"/>
      <c r="G23" s="1"/>
      <c r="H23" s="1"/>
      <c r="I23" s="1"/>
      <c r="J23" s="1"/>
      <c r="K23" s="1"/>
      <c r="L23" s="1"/>
      <c r="M23" s="1"/>
      <c r="N23" s="1"/>
      <c r="O23" s="1"/>
      <c r="P23" s="99"/>
      <c r="Q23" s="99"/>
      <c r="R23" s="1"/>
      <c r="S23" s="7"/>
    </row>
    <row r="24" spans="1:19" ht="17.25" hidden="1" customHeight="1">
      <c r="A24" s="5"/>
      <c r="B24" s="1"/>
      <c r="C24" s="1"/>
      <c r="D24" s="1"/>
      <c r="E24" s="1" t="s">
        <v>2</v>
      </c>
      <c r="F24" s="1"/>
      <c r="G24" s="1"/>
      <c r="H24" s="1"/>
      <c r="I24" s="1"/>
      <c r="J24" s="1"/>
      <c r="K24" s="1"/>
      <c r="L24" s="1"/>
      <c r="M24" s="1"/>
      <c r="N24" s="1"/>
      <c r="O24" s="1"/>
      <c r="P24" s="99"/>
      <c r="Q24" s="99"/>
      <c r="R24" s="1"/>
      <c r="S24" s="7"/>
    </row>
    <row r="25" spans="1:19" ht="17.75" customHeight="1">
      <c r="A25" s="5"/>
      <c r="B25" s="1"/>
      <c r="C25" s="1"/>
      <c r="D25" s="1"/>
      <c r="E25" s="1"/>
      <c r="F25" s="1"/>
      <c r="G25" s="1"/>
      <c r="H25" s="1"/>
      <c r="I25" s="1"/>
      <c r="J25" s="1"/>
      <c r="K25" s="1"/>
      <c r="L25" s="1"/>
      <c r="M25" s="1"/>
      <c r="N25" s="1"/>
      <c r="O25" s="1" t="s">
        <v>14</v>
      </c>
      <c r="P25" s="1" t="s">
        <v>15</v>
      </c>
      <c r="Q25" s="1"/>
      <c r="R25" s="1"/>
      <c r="S25" s="7"/>
    </row>
    <row r="26" spans="1:19" ht="17.75" customHeight="1">
      <c r="A26" s="5"/>
      <c r="B26" s="1" t="s">
        <v>16</v>
      </c>
      <c r="C26" s="1"/>
      <c r="D26" s="1"/>
      <c r="E26" s="96" t="s">
        <v>440</v>
      </c>
      <c r="F26" s="9"/>
      <c r="G26" s="9"/>
      <c r="H26" s="9"/>
      <c r="I26" s="9"/>
      <c r="J26" s="6"/>
      <c r="K26" s="1"/>
      <c r="L26" s="1"/>
      <c r="M26" s="1"/>
      <c r="N26" s="1"/>
      <c r="O26" s="100">
        <v>71295003</v>
      </c>
      <c r="P26" s="101" t="s">
        <v>7</v>
      </c>
      <c r="Q26" s="102"/>
      <c r="R26" s="10"/>
      <c r="S26" s="7"/>
    </row>
    <row r="27" spans="1:19" ht="17.75" customHeight="1">
      <c r="A27" s="5"/>
      <c r="B27" s="1" t="s">
        <v>17</v>
      </c>
      <c r="C27" s="1"/>
      <c r="D27" s="1"/>
      <c r="E27" s="98" t="s">
        <v>319</v>
      </c>
      <c r="F27" s="1"/>
      <c r="G27" s="1"/>
      <c r="H27" s="1"/>
      <c r="I27" s="1"/>
      <c r="J27" s="8"/>
      <c r="K27" s="1"/>
      <c r="L27" s="1"/>
      <c r="M27" s="1"/>
      <c r="N27" s="1"/>
      <c r="O27" s="100" t="s">
        <v>7</v>
      </c>
      <c r="P27" s="101" t="s">
        <v>7</v>
      </c>
      <c r="Q27" s="102"/>
      <c r="R27" s="10"/>
      <c r="S27" s="7"/>
    </row>
    <row r="28" spans="1:19" ht="17.75" customHeight="1">
      <c r="A28" s="5"/>
      <c r="B28" s="1" t="s">
        <v>18</v>
      </c>
      <c r="C28" s="1"/>
      <c r="D28" s="1"/>
      <c r="E28" s="98" t="s">
        <v>2</v>
      </c>
      <c r="F28" s="1"/>
      <c r="G28" s="1"/>
      <c r="H28" s="1"/>
      <c r="I28" s="1"/>
      <c r="J28" s="8"/>
      <c r="K28" s="1"/>
      <c r="L28" s="1"/>
      <c r="M28" s="1"/>
      <c r="N28" s="1"/>
      <c r="O28" s="100" t="s">
        <v>7</v>
      </c>
      <c r="P28" s="101" t="s">
        <v>7</v>
      </c>
      <c r="Q28" s="102"/>
      <c r="R28" s="10"/>
      <c r="S28" s="7"/>
    </row>
    <row r="29" spans="1:19" ht="17.75" customHeight="1">
      <c r="A29" s="5"/>
      <c r="B29" s="1"/>
      <c r="C29" s="1"/>
      <c r="D29" s="1"/>
      <c r="E29" s="103" t="s">
        <v>7</v>
      </c>
      <c r="F29" s="11"/>
      <c r="G29" s="11"/>
      <c r="H29" s="11"/>
      <c r="I29" s="11"/>
      <c r="J29" s="12"/>
      <c r="K29" s="1"/>
      <c r="L29" s="1"/>
      <c r="M29" s="1"/>
      <c r="N29" s="1"/>
      <c r="O29" s="99"/>
      <c r="P29" s="99"/>
      <c r="Q29" s="99"/>
      <c r="R29" s="1"/>
      <c r="S29" s="7"/>
    </row>
    <row r="30" spans="1:19" ht="17.75" customHeight="1">
      <c r="A30" s="5"/>
      <c r="B30" s="1"/>
      <c r="C30" s="1"/>
      <c r="D30" s="1"/>
      <c r="E30" s="99" t="s">
        <v>19</v>
      </c>
      <c r="F30" s="1"/>
      <c r="G30" s="1" t="s">
        <v>20</v>
      </c>
      <c r="H30" s="1"/>
      <c r="I30" s="1"/>
      <c r="J30" s="1"/>
      <c r="K30" s="1"/>
      <c r="L30" s="1"/>
      <c r="M30" s="1"/>
      <c r="N30" s="1"/>
      <c r="O30" s="99" t="s">
        <v>21</v>
      </c>
      <c r="P30" s="99"/>
      <c r="Q30" s="99"/>
      <c r="R30" s="13"/>
      <c r="S30" s="7"/>
    </row>
    <row r="31" spans="1:19" ht="17.75" customHeight="1">
      <c r="A31" s="5"/>
      <c r="B31" s="1"/>
      <c r="C31" s="1"/>
      <c r="D31" s="1"/>
      <c r="E31" s="100" t="s">
        <v>7</v>
      </c>
      <c r="F31" s="1"/>
      <c r="G31" s="101"/>
      <c r="H31" s="14"/>
      <c r="I31" s="104"/>
      <c r="J31" s="1"/>
      <c r="K31" s="1"/>
      <c r="L31" s="1"/>
      <c r="M31" s="1"/>
      <c r="N31" s="1"/>
      <c r="O31" s="105"/>
      <c r="P31" s="99"/>
      <c r="Q31" s="99"/>
      <c r="R31" s="13"/>
      <c r="S31" s="7"/>
    </row>
    <row r="32" spans="1:19" ht="8.25" customHeight="1">
      <c r="A32" s="15"/>
      <c r="B32" s="16"/>
      <c r="C32" s="16"/>
      <c r="D32" s="16"/>
      <c r="E32" s="16"/>
      <c r="F32" s="16"/>
      <c r="G32" s="16"/>
      <c r="H32" s="16"/>
      <c r="I32" s="16"/>
      <c r="J32" s="16"/>
      <c r="K32" s="16"/>
      <c r="L32" s="16"/>
      <c r="M32" s="16"/>
      <c r="N32" s="16"/>
      <c r="O32" s="16"/>
      <c r="P32" s="16"/>
      <c r="Q32" s="16"/>
      <c r="R32" s="16"/>
      <c r="S32" s="17"/>
    </row>
    <row r="33" spans="1:19" ht="20.25" customHeight="1">
      <c r="A33" s="18"/>
      <c r="B33" s="19"/>
      <c r="C33" s="19"/>
      <c r="D33" s="19"/>
      <c r="E33" s="20" t="s">
        <v>22</v>
      </c>
      <c r="F33" s="19"/>
      <c r="G33" s="19"/>
      <c r="H33" s="19"/>
      <c r="I33" s="19"/>
      <c r="J33" s="19"/>
      <c r="K33" s="19"/>
      <c r="L33" s="19"/>
      <c r="M33" s="19"/>
      <c r="N33" s="19"/>
      <c r="O33" s="19"/>
      <c r="P33" s="19"/>
      <c r="Q33" s="19"/>
      <c r="R33" s="19"/>
      <c r="S33" s="21"/>
    </row>
    <row r="34" spans="1:19" ht="20.25" customHeight="1">
      <c r="A34" s="22" t="s">
        <v>23</v>
      </c>
      <c r="B34" s="23"/>
      <c r="C34" s="23"/>
      <c r="D34" s="24"/>
      <c r="E34" s="25" t="s">
        <v>24</v>
      </c>
      <c r="F34" s="24"/>
      <c r="G34" s="25" t="s">
        <v>25</v>
      </c>
      <c r="H34" s="23"/>
      <c r="I34" s="24"/>
      <c r="J34" s="25" t="s">
        <v>26</v>
      </c>
      <c r="K34" s="23"/>
      <c r="L34" s="25" t="s">
        <v>27</v>
      </c>
      <c r="M34" s="23"/>
      <c r="N34" s="23"/>
      <c r="O34" s="24"/>
      <c r="P34" s="25" t="s">
        <v>28</v>
      </c>
      <c r="Q34" s="23"/>
      <c r="R34" s="23"/>
      <c r="S34" s="26"/>
    </row>
    <row r="35" spans="1:19" ht="20.25" customHeight="1">
      <c r="A35" s="106"/>
      <c r="B35" s="107"/>
      <c r="C35" s="107"/>
      <c r="D35" s="108">
        <v>0</v>
      </c>
      <c r="E35" s="109">
        <f>IF(D35=0,0,R49/D35)</f>
        <v>0</v>
      </c>
      <c r="F35" s="110"/>
      <c r="G35" s="111"/>
      <c r="H35" s="107"/>
      <c r="I35" s="108">
        <v>0</v>
      </c>
      <c r="J35" s="109">
        <f>IF(I35=0,0,R49/I35)</f>
        <v>0</v>
      </c>
      <c r="K35" s="112"/>
      <c r="L35" s="111"/>
      <c r="M35" s="107"/>
      <c r="N35" s="107"/>
      <c r="O35" s="108">
        <v>0</v>
      </c>
      <c r="P35" s="111"/>
      <c r="Q35" s="107"/>
      <c r="R35" s="113">
        <f>IF(O35=0,0,R49/O35)</f>
        <v>0</v>
      </c>
      <c r="S35" s="114"/>
    </row>
    <row r="36" spans="1:19" ht="20.25" customHeight="1">
      <c r="A36" s="18"/>
      <c r="B36" s="19"/>
      <c r="C36" s="19"/>
      <c r="D36" s="19"/>
      <c r="E36" s="20" t="s">
        <v>29</v>
      </c>
      <c r="F36" s="19"/>
      <c r="G36" s="19"/>
      <c r="H36" s="19"/>
      <c r="I36" s="19"/>
      <c r="J36" s="27" t="s">
        <v>30</v>
      </c>
      <c r="K36" s="19"/>
      <c r="L36" s="19"/>
      <c r="M36" s="19"/>
      <c r="N36" s="19"/>
      <c r="O36" s="19"/>
      <c r="P36" s="19"/>
      <c r="Q36" s="19"/>
      <c r="R36" s="19"/>
      <c r="S36" s="21"/>
    </row>
    <row r="37" spans="1:19" ht="20.25" customHeight="1">
      <c r="A37" s="28" t="s">
        <v>31</v>
      </c>
      <c r="B37" s="29"/>
      <c r="C37" s="30" t="s">
        <v>32</v>
      </c>
      <c r="D37" s="31"/>
      <c r="E37" s="31"/>
      <c r="F37" s="32"/>
      <c r="G37" s="28" t="s">
        <v>33</v>
      </c>
      <c r="H37" s="33"/>
      <c r="I37" s="30" t="s">
        <v>34</v>
      </c>
      <c r="J37" s="31"/>
      <c r="K37" s="31"/>
      <c r="L37" s="28" t="s">
        <v>35</v>
      </c>
      <c r="M37" s="33"/>
      <c r="N37" s="30" t="s">
        <v>36</v>
      </c>
      <c r="O37" s="31"/>
      <c r="P37" s="31"/>
      <c r="Q37" s="31"/>
      <c r="R37" s="31"/>
      <c r="S37" s="32"/>
    </row>
    <row r="38" spans="1:19" ht="20.25" customHeight="1">
      <c r="A38" s="34">
        <v>1</v>
      </c>
      <c r="B38" s="35" t="s">
        <v>37</v>
      </c>
      <c r="C38" s="6"/>
      <c r="D38" s="36"/>
      <c r="E38" s="115">
        <f>Rekapitulace!C14</f>
        <v>0</v>
      </c>
      <c r="F38" s="37"/>
      <c r="G38" s="34">
        <v>10</v>
      </c>
      <c r="H38" s="38" t="s">
        <v>38</v>
      </c>
      <c r="I38" s="10"/>
      <c r="J38" s="116">
        <v>0</v>
      </c>
      <c r="K38" s="117"/>
      <c r="L38" s="34">
        <v>14</v>
      </c>
      <c r="M38" s="101" t="s">
        <v>39</v>
      </c>
      <c r="N38" s="14"/>
      <c r="O38" s="14"/>
      <c r="P38" s="118" t="str">
        <f>M51</f>
        <v>21</v>
      </c>
      <c r="Q38" s="119" t="s">
        <v>41</v>
      </c>
      <c r="R38" s="115">
        <v>0</v>
      </c>
      <c r="S38" s="39"/>
    </row>
    <row r="39" spans="1:19" ht="20.25" customHeight="1">
      <c r="A39" s="34">
        <v>2</v>
      </c>
      <c r="B39" s="35" t="s">
        <v>43</v>
      </c>
      <c r="C39" s="6"/>
      <c r="D39" s="36"/>
      <c r="E39" s="115">
        <f>Rekapitulace!C15</f>
        <v>0</v>
      </c>
      <c r="F39" s="37"/>
      <c r="G39" s="34">
        <v>11</v>
      </c>
      <c r="H39" s="1" t="s">
        <v>42</v>
      </c>
      <c r="I39" s="36"/>
      <c r="J39" s="116">
        <v>0</v>
      </c>
      <c r="K39" s="117"/>
      <c r="L39" s="34">
        <v>15</v>
      </c>
      <c r="M39" s="101" t="s">
        <v>214</v>
      </c>
      <c r="N39" s="14"/>
      <c r="O39" s="14"/>
      <c r="P39" s="118" t="str">
        <f>M51</f>
        <v>21</v>
      </c>
      <c r="Q39" s="119" t="s">
        <v>41</v>
      </c>
      <c r="R39" s="115">
        <v>0</v>
      </c>
      <c r="S39" s="39"/>
    </row>
    <row r="40" spans="1:19" ht="20.25" customHeight="1">
      <c r="A40" s="34">
        <v>3</v>
      </c>
      <c r="B40" s="35" t="s">
        <v>213</v>
      </c>
      <c r="C40" s="6"/>
      <c r="D40" s="36"/>
      <c r="E40" s="115">
        <f>Rekapitulace!C16</f>
        <v>0</v>
      </c>
      <c r="F40" s="37"/>
      <c r="G40" s="34">
        <v>12</v>
      </c>
      <c r="H40" s="38" t="s">
        <v>44</v>
      </c>
      <c r="I40" s="10"/>
      <c r="J40" s="116">
        <v>0</v>
      </c>
      <c r="K40" s="117"/>
      <c r="L40" s="34">
        <v>16</v>
      </c>
      <c r="M40" s="101" t="s">
        <v>45</v>
      </c>
      <c r="N40" s="14"/>
      <c r="O40" s="14"/>
      <c r="P40" s="118" t="str">
        <f>M51</f>
        <v>21</v>
      </c>
      <c r="Q40" s="119" t="s">
        <v>41</v>
      </c>
      <c r="R40" s="115">
        <v>0</v>
      </c>
      <c r="S40" s="39"/>
    </row>
    <row r="41" spans="1:19" ht="20.25" customHeight="1">
      <c r="A41" s="34">
        <v>4</v>
      </c>
      <c r="B41" s="35" t="s">
        <v>433</v>
      </c>
      <c r="C41" s="6"/>
      <c r="D41" s="36"/>
      <c r="E41" s="115">
        <f>Rekapitulace!C17</f>
        <v>0</v>
      </c>
      <c r="F41" s="37"/>
      <c r="G41" s="34"/>
      <c r="H41" s="38"/>
      <c r="I41" s="10"/>
      <c r="J41" s="116"/>
      <c r="K41" s="117"/>
      <c r="L41" s="34">
        <v>17</v>
      </c>
      <c r="M41" s="101" t="s">
        <v>46</v>
      </c>
      <c r="N41" s="14"/>
      <c r="O41" s="14"/>
      <c r="P41" s="118" t="str">
        <f>M51</f>
        <v>21</v>
      </c>
      <c r="Q41" s="119" t="s">
        <v>41</v>
      </c>
      <c r="R41" s="115">
        <v>0</v>
      </c>
      <c r="S41" s="39"/>
    </row>
    <row r="42" spans="1:19" ht="20.25" customHeight="1">
      <c r="A42" s="34">
        <v>5</v>
      </c>
      <c r="B42" s="207" t="s">
        <v>208</v>
      </c>
      <c r="C42" s="6"/>
      <c r="D42" s="36"/>
      <c r="E42" s="115">
        <f>Rekapitulace!C18</f>
        <v>0</v>
      </c>
      <c r="F42" s="69"/>
      <c r="G42" s="40"/>
      <c r="H42" s="14"/>
      <c r="I42" s="10"/>
      <c r="J42" s="120"/>
      <c r="K42" s="121"/>
      <c r="L42" s="34">
        <v>18</v>
      </c>
      <c r="M42" s="101" t="s">
        <v>47</v>
      </c>
      <c r="N42" s="14"/>
      <c r="O42" s="14"/>
      <c r="P42" s="118">
        <f>M53</f>
        <v>0</v>
      </c>
      <c r="Q42" s="119" t="s">
        <v>41</v>
      </c>
      <c r="R42" s="115">
        <v>0</v>
      </c>
      <c r="S42" s="7"/>
    </row>
    <row r="43" spans="1:19" ht="20.25" customHeight="1">
      <c r="A43" s="34">
        <v>6</v>
      </c>
      <c r="B43" s="207" t="s">
        <v>407</v>
      </c>
      <c r="C43" s="6"/>
      <c r="D43" s="36"/>
      <c r="E43" s="115">
        <f>Rekapitulace!C19</f>
        <v>0</v>
      </c>
      <c r="F43" s="69"/>
      <c r="G43" s="40"/>
      <c r="H43" s="14"/>
      <c r="I43" s="10"/>
      <c r="J43" s="120"/>
      <c r="K43" s="121"/>
      <c r="L43" s="34">
        <v>19</v>
      </c>
      <c r="M43" s="38" t="s">
        <v>48</v>
      </c>
      <c r="N43" s="14"/>
      <c r="O43" s="14"/>
      <c r="P43" s="14"/>
      <c r="Q43" s="10"/>
      <c r="R43" s="115">
        <v>0</v>
      </c>
      <c r="S43" s="7"/>
    </row>
    <row r="44" spans="1:19" ht="20.25" customHeight="1">
      <c r="A44" s="34">
        <v>7</v>
      </c>
      <c r="B44" s="207"/>
      <c r="C44" s="6"/>
      <c r="D44" s="36"/>
      <c r="E44" s="115"/>
      <c r="F44" s="69"/>
      <c r="G44" s="40"/>
      <c r="H44" s="14"/>
      <c r="I44" s="10"/>
      <c r="J44" s="120"/>
      <c r="K44" s="121"/>
      <c r="L44" s="34"/>
      <c r="M44" s="38"/>
      <c r="N44" s="14"/>
      <c r="O44" s="14"/>
      <c r="P44" s="14"/>
      <c r="Q44" s="10"/>
      <c r="R44" s="115"/>
      <c r="S44" s="7"/>
    </row>
    <row r="45" spans="1:19" ht="20.25" customHeight="1">
      <c r="A45" s="34">
        <v>8</v>
      </c>
      <c r="B45" s="35"/>
      <c r="C45" s="6"/>
      <c r="D45" s="36"/>
      <c r="E45" s="115"/>
      <c r="F45" s="69"/>
      <c r="G45" s="40"/>
      <c r="H45" s="14"/>
      <c r="I45" s="10"/>
      <c r="J45" s="121"/>
      <c r="K45" s="121"/>
      <c r="L45" s="34"/>
      <c r="M45" s="38"/>
      <c r="N45" s="14"/>
      <c r="O45" s="14"/>
      <c r="P45" s="14"/>
      <c r="Q45" s="10"/>
      <c r="R45" s="115"/>
      <c r="S45" s="7"/>
    </row>
    <row r="46" spans="1:19" ht="20.25" customHeight="1">
      <c r="A46" s="34">
        <v>9</v>
      </c>
      <c r="B46" s="41" t="s">
        <v>209</v>
      </c>
      <c r="C46" s="14"/>
      <c r="D46" s="10"/>
      <c r="E46" s="122">
        <f>SUM(E38:E45)</f>
        <v>0</v>
      </c>
      <c r="F46" s="42"/>
      <c r="G46" s="34">
        <v>13</v>
      </c>
      <c r="H46" s="41" t="s">
        <v>210</v>
      </c>
      <c r="I46" s="10"/>
      <c r="J46" s="123">
        <f>SUM(J38:J41)</f>
        <v>0</v>
      </c>
      <c r="K46" s="124"/>
      <c r="L46" s="34">
        <v>20</v>
      </c>
      <c r="M46" s="35" t="s">
        <v>211</v>
      </c>
      <c r="N46" s="9"/>
      <c r="O46" s="9"/>
      <c r="P46" s="9"/>
      <c r="Q46" s="43"/>
      <c r="R46" s="122">
        <f>SUM(R38:R43)</f>
        <v>0</v>
      </c>
      <c r="S46" s="21"/>
    </row>
    <row r="47" spans="1:19" ht="20.25" customHeight="1">
      <c r="A47" s="44">
        <v>21</v>
      </c>
      <c r="B47" s="45" t="s">
        <v>49</v>
      </c>
      <c r="C47" s="46"/>
      <c r="D47" s="47"/>
      <c r="E47" s="125">
        <v>0</v>
      </c>
      <c r="F47" s="48"/>
      <c r="G47" s="44">
        <v>22</v>
      </c>
      <c r="H47" s="45" t="s">
        <v>50</v>
      </c>
      <c r="I47" s="47"/>
      <c r="J47" s="126">
        <v>0</v>
      </c>
      <c r="K47" s="127" t="str">
        <f>M51</f>
        <v>21</v>
      </c>
      <c r="L47" s="44">
        <v>23</v>
      </c>
      <c r="M47" s="45" t="s">
        <v>51</v>
      </c>
      <c r="N47" s="46"/>
      <c r="O47" s="46"/>
      <c r="P47" s="46"/>
      <c r="Q47" s="47"/>
      <c r="R47" s="125">
        <v>0</v>
      </c>
      <c r="S47" s="17"/>
    </row>
    <row r="48" spans="1:19" ht="20.25" customHeight="1">
      <c r="A48" s="49" t="s">
        <v>17</v>
      </c>
      <c r="B48" s="3"/>
      <c r="C48" s="3"/>
      <c r="D48" s="3"/>
      <c r="E48" s="3"/>
      <c r="F48" s="50"/>
      <c r="G48" s="51"/>
      <c r="H48" s="3"/>
      <c r="I48" s="3"/>
      <c r="J48" s="3"/>
      <c r="K48" s="3"/>
      <c r="L48" s="52" t="s">
        <v>52</v>
      </c>
      <c r="M48" s="24"/>
      <c r="N48" s="30" t="s">
        <v>53</v>
      </c>
      <c r="O48" s="23"/>
      <c r="P48" s="23"/>
      <c r="Q48" s="23"/>
      <c r="R48" s="23"/>
      <c r="S48" s="26"/>
    </row>
    <row r="49" spans="1:19" ht="20.25" customHeight="1">
      <c r="A49" s="5"/>
      <c r="B49" s="1"/>
      <c r="C49" s="1"/>
      <c r="D49" s="1"/>
      <c r="E49" s="1"/>
      <c r="F49" s="8"/>
      <c r="G49" s="53"/>
      <c r="H49" s="1"/>
      <c r="I49" s="1"/>
      <c r="J49" s="1"/>
      <c r="K49" s="1"/>
      <c r="L49" s="34">
        <v>24</v>
      </c>
      <c r="M49" s="38" t="s">
        <v>212</v>
      </c>
      <c r="N49" s="14"/>
      <c r="O49" s="14"/>
      <c r="P49" s="14"/>
      <c r="Q49" s="39"/>
      <c r="R49" s="122">
        <f>ROUND(E46+J46+R46+E47+J47+R47,2)</f>
        <v>0</v>
      </c>
      <c r="S49" s="54">
        <f>E46+J46+R46+E47+J47+R47</f>
        <v>0</v>
      </c>
    </row>
    <row r="50" spans="1:19" ht="20.25" customHeight="1">
      <c r="A50" s="55" t="s">
        <v>54</v>
      </c>
      <c r="B50" s="11"/>
      <c r="C50" s="11"/>
      <c r="D50" s="11"/>
      <c r="E50" s="11"/>
      <c r="F50" s="12"/>
      <c r="G50" s="56" t="s">
        <v>55</v>
      </c>
      <c r="H50" s="11"/>
      <c r="I50" s="11"/>
      <c r="J50" s="11"/>
      <c r="K50" s="11"/>
      <c r="L50" s="34">
        <v>25</v>
      </c>
      <c r="M50" s="128">
        <v>12</v>
      </c>
      <c r="N50" s="12" t="s">
        <v>41</v>
      </c>
      <c r="O50" s="129">
        <f>ROUND(R49-O51,2)</f>
        <v>0</v>
      </c>
      <c r="P50" s="14" t="s">
        <v>56</v>
      </c>
      <c r="Q50" s="10"/>
      <c r="R50" s="130">
        <f>ROUND(O50*M50/100,2)</f>
        <v>0</v>
      </c>
      <c r="S50" s="57">
        <f>O50*M50/100</f>
        <v>0</v>
      </c>
    </row>
    <row r="51" spans="1:19" ht="20.25" customHeight="1" thickBot="1">
      <c r="A51" s="58" t="s">
        <v>16</v>
      </c>
      <c r="B51" s="9"/>
      <c r="C51" s="9"/>
      <c r="D51" s="9"/>
      <c r="E51" s="9"/>
      <c r="F51" s="6"/>
      <c r="G51" s="59"/>
      <c r="H51" s="9"/>
      <c r="I51" s="9"/>
      <c r="J51" s="9"/>
      <c r="K51" s="9"/>
      <c r="L51" s="34">
        <v>26</v>
      </c>
      <c r="M51" s="131" t="s">
        <v>40</v>
      </c>
      <c r="N51" s="10" t="s">
        <v>41</v>
      </c>
      <c r="O51" s="129">
        <f>R49</f>
        <v>0</v>
      </c>
      <c r="P51" s="14" t="s">
        <v>56</v>
      </c>
      <c r="Q51" s="10"/>
      <c r="R51" s="115">
        <f>ROUND(O51*M51/100,2)</f>
        <v>0</v>
      </c>
      <c r="S51" s="60">
        <f>O51*M51/100</f>
        <v>0</v>
      </c>
    </row>
    <row r="52" spans="1:19" ht="20.25" customHeight="1" thickBot="1">
      <c r="A52" s="5"/>
      <c r="B52" s="1"/>
      <c r="C52" s="1"/>
      <c r="D52" s="1"/>
      <c r="E52" s="1"/>
      <c r="F52" s="8"/>
      <c r="G52" s="53"/>
      <c r="H52" s="1"/>
      <c r="I52" s="1"/>
      <c r="J52" s="1"/>
      <c r="K52" s="1"/>
      <c r="L52" s="44">
        <v>27</v>
      </c>
      <c r="M52" s="61" t="s">
        <v>215</v>
      </c>
      <c r="N52" s="46"/>
      <c r="O52" s="46"/>
      <c r="P52" s="46"/>
      <c r="Q52" s="62"/>
      <c r="R52" s="132">
        <f>R49+R50+R51</f>
        <v>0</v>
      </c>
      <c r="S52" s="63"/>
    </row>
    <row r="53" spans="1:19" ht="20.25" customHeight="1">
      <c r="A53" s="55" t="s">
        <v>54</v>
      </c>
      <c r="B53" s="11"/>
      <c r="C53" s="11"/>
      <c r="D53" s="11"/>
      <c r="E53" s="11"/>
      <c r="F53" s="12"/>
      <c r="G53" s="56" t="s">
        <v>55</v>
      </c>
      <c r="H53" s="11"/>
      <c r="I53" s="11"/>
      <c r="J53" s="11"/>
      <c r="K53" s="11"/>
      <c r="L53" s="52" t="s">
        <v>57</v>
      </c>
      <c r="M53" s="24"/>
      <c r="N53" s="30" t="s">
        <v>58</v>
      </c>
      <c r="O53" s="23"/>
      <c r="P53" s="23"/>
      <c r="Q53" s="23"/>
      <c r="R53" s="133"/>
      <c r="S53" s="26"/>
    </row>
    <row r="54" spans="1:19" ht="20.25" customHeight="1">
      <c r="A54" s="58" t="s">
        <v>18</v>
      </c>
      <c r="B54" s="9"/>
      <c r="C54" s="9"/>
      <c r="D54" s="9"/>
      <c r="E54" s="9"/>
      <c r="F54" s="6"/>
      <c r="G54" s="59"/>
      <c r="H54" s="9"/>
      <c r="I54" s="9"/>
      <c r="J54" s="9"/>
      <c r="K54" s="9"/>
      <c r="L54" s="34">
        <v>28</v>
      </c>
      <c r="M54" s="38" t="s">
        <v>59</v>
      </c>
      <c r="N54" s="14"/>
      <c r="O54" s="14"/>
      <c r="P54" s="14"/>
      <c r="Q54" s="10"/>
      <c r="R54" s="115">
        <v>0</v>
      </c>
      <c r="S54" s="39"/>
    </row>
    <row r="55" spans="1:19" ht="20.25" customHeight="1">
      <c r="A55" s="5"/>
      <c r="B55" s="1"/>
      <c r="C55" s="1"/>
      <c r="D55" s="1"/>
      <c r="E55" s="1"/>
      <c r="F55" s="8"/>
      <c r="G55" s="53"/>
      <c r="H55" s="1"/>
      <c r="I55" s="1"/>
      <c r="J55" s="1"/>
      <c r="K55" s="1"/>
      <c r="L55" s="34">
        <v>29</v>
      </c>
      <c r="M55" s="38" t="s">
        <v>60</v>
      </c>
      <c r="N55" s="14"/>
      <c r="O55" s="14"/>
      <c r="P55" s="14"/>
      <c r="Q55" s="10"/>
      <c r="R55" s="115">
        <v>0</v>
      </c>
      <c r="S55" s="39"/>
    </row>
    <row r="56" spans="1:19" ht="20.25" customHeight="1">
      <c r="A56" s="64" t="s">
        <v>54</v>
      </c>
      <c r="B56" s="16"/>
      <c r="C56" s="16"/>
      <c r="D56" s="16"/>
      <c r="E56" s="16"/>
      <c r="F56" s="65"/>
      <c r="G56" s="66" t="s">
        <v>55</v>
      </c>
      <c r="H56" s="16"/>
      <c r="I56" s="16"/>
      <c r="J56" s="16"/>
      <c r="K56" s="16"/>
      <c r="L56" s="44">
        <v>30</v>
      </c>
      <c r="M56" s="45" t="s">
        <v>61</v>
      </c>
      <c r="N56" s="46"/>
      <c r="O56" s="46"/>
      <c r="P56" s="46"/>
      <c r="Q56" s="47"/>
      <c r="R56" s="109">
        <v>0</v>
      </c>
      <c r="S56" s="67"/>
    </row>
    <row r="59" spans="1:19" ht="27" customHeight="1">
      <c r="A59" s="290"/>
      <c r="B59" s="290"/>
      <c r="C59" s="290"/>
      <c r="D59" s="290"/>
      <c r="E59" s="290"/>
      <c r="F59" s="290"/>
      <c r="G59" s="290"/>
      <c r="H59" s="290"/>
      <c r="I59" s="290"/>
      <c r="J59" s="290"/>
      <c r="K59" s="290"/>
      <c r="L59" s="290"/>
      <c r="M59" s="290"/>
      <c r="N59" s="290"/>
      <c r="O59" s="290"/>
      <c r="P59" s="290"/>
      <c r="Q59" s="290"/>
      <c r="R59" s="290"/>
    </row>
  </sheetData>
  <sheetProtection formatCells="0" formatColumns="0" formatRows="0" insertColumns="0" insertRows="0" insertHyperlinks="0" deleteColumns="0" deleteRows="0" sort="0" autoFilter="0" pivotTables="0"/>
  <customSheetViews>
    <customSheetView guid="{D6CFA044-0C8C-4ECE-96A2-AFF3DD5E0425}"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1"/>
      <headerFooter alignWithMargins="0">
        <oddFooter>&amp;A</oddFooter>
      </headerFooter>
    </customSheetView>
    <customSheetView guid="{82B4F4D9-5370-4303-A97E-2A49E01AF629}"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2"/>
      <headerFooter alignWithMargins="0">
        <oddFooter>&amp;A</oddFooter>
      </headerFooter>
    </customSheetView>
    <customSheetView guid="{65E3123D-ED26-44E3-A414-09EEEF825484}"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3"/>
      <headerFooter alignWithMargins="0">
        <oddFooter>&amp;A</oddFooter>
      </headerFooter>
    </customSheetView>
  </customSheetViews>
  <mergeCells count="5">
    <mergeCell ref="E5:J5"/>
    <mergeCell ref="E7:J7"/>
    <mergeCell ref="E9:J9"/>
    <mergeCell ref="P9:R9"/>
    <mergeCell ref="A59:R59"/>
  </mergeCells>
  <printOptions horizontalCentered="1" verticalCentered="1"/>
  <pageMargins left="0.59055118110236227" right="0.59055118110236227" top="0.9055118110236221" bottom="0.9055118110236221" header="0.51181102362204722" footer="0.51181102362204722"/>
  <pageSetup paperSize="9" scale="94" orientation="portrait" errors="blank" horizontalDpi="200" verticalDpi="200" r:id="rId4"/>
  <headerFooter alignWithMargins="0">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D20"/>
  <sheetViews>
    <sheetView showGridLines="0" workbookViewId="0">
      <selection activeCell="B61" sqref="B61"/>
    </sheetView>
  </sheetViews>
  <sheetFormatPr baseColWidth="10" defaultColWidth="9.1640625" defaultRowHeight="11"/>
  <cols>
    <col min="1" max="1" width="11.6640625" style="158" customWidth="1"/>
    <col min="2" max="2" width="62.83203125" style="158" customWidth="1"/>
    <col min="3" max="3" width="13.5" style="158" customWidth="1"/>
    <col min="4" max="4" width="9.1640625" style="159"/>
    <col min="5" max="16384" width="9.1640625" style="158"/>
  </cols>
  <sheetData>
    <row r="1" spans="1:4" s="81" customFormat="1" ht="18">
      <c r="A1" s="72" t="s">
        <v>192</v>
      </c>
      <c r="B1" s="79"/>
      <c r="C1" s="79"/>
      <c r="D1" s="80"/>
    </row>
    <row r="2" spans="1:4" s="81" customFormat="1" ht="13">
      <c r="A2" s="73" t="s">
        <v>62</v>
      </c>
      <c r="B2" s="75" t="str">
        <f>'Krycí list'!E5</f>
        <v>Učebna pro výuku fyziky</v>
      </c>
      <c r="C2" s="82"/>
      <c r="D2" s="80"/>
    </row>
    <row r="3" spans="1:4" s="81" customFormat="1" ht="13">
      <c r="A3" s="73" t="s">
        <v>63</v>
      </c>
      <c r="B3" s="75" t="str">
        <f>'Krycí list'!E7</f>
        <v>Základní škola, Příbram VII, Bratří Čapků 279, p. o.</v>
      </c>
      <c r="C3" s="83"/>
      <c r="D3" s="80"/>
    </row>
    <row r="4" spans="1:4" s="81" customFormat="1" ht="13">
      <c r="A4" s="73" t="s">
        <v>64</v>
      </c>
      <c r="B4" s="75" t="str">
        <f>'Krycí list'!E9</f>
        <v>OCENĚNÝ SOUPIS PRACÍ A DODÁVEK A SLUŽEB</v>
      </c>
      <c r="C4" s="83"/>
      <c r="D4" s="80"/>
    </row>
    <row r="5" spans="1:4" s="81" customFormat="1" ht="13">
      <c r="A5" s="74" t="s">
        <v>65</v>
      </c>
      <c r="B5" s="75" t="str">
        <f>'Krycí list'!P5</f>
        <v xml:space="preserve"> </v>
      </c>
      <c r="C5" s="83"/>
      <c r="D5" s="80"/>
    </row>
    <row r="6" spans="1:4" s="81" customFormat="1" ht="6" customHeight="1">
      <c r="A6" s="74"/>
      <c r="B6" s="75"/>
      <c r="C6" s="83"/>
      <c r="D6" s="80"/>
    </row>
    <row r="7" spans="1:4" s="81" customFormat="1" ht="13">
      <c r="A7" s="84" t="s">
        <v>66</v>
      </c>
      <c r="B7" s="75" t="str">
        <f>'Krycí list'!E26</f>
        <v>Základní škola, Příbram VII, Bratří Čapků 279, p. o.</v>
      </c>
      <c r="C7" s="83"/>
      <c r="D7" s="80"/>
    </row>
    <row r="8" spans="1:4" s="81" customFormat="1" ht="13">
      <c r="A8" s="84" t="s">
        <v>67</v>
      </c>
      <c r="B8" s="75" t="str">
        <f>'Krycí list'!E28</f>
        <v xml:space="preserve"> </v>
      </c>
      <c r="C8" s="83"/>
      <c r="D8" s="80"/>
    </row>
    <row r="9" spans="1:4" s="81" customFormat="1" ht="13">
      <c r="A9" s="84" t="s">
        <v>68</v>
      </c>
      <c r="B9" s="76">
        <f>'Krycí list'!O31</f>
        <v>0</v>
      </c>
      <c r="C9" s="83"/>
      <c r="D9" s="80"/>
    </row>
    <row r="10" spans="1:4" s="81" customFormat="1" ht="6.75" customHeight="1">
      <c r="A10" s="79"/>
      <c r="B10" s="79"/>
      <c r="C10" s="79"/>
      <c r="D10" s="80"/>
    </row>
    <row r="11" spans="1:4" s="81" customFormat="1" ht="13">
      <c r="A11" s="77" t="s">
        <v>69</v>
      </c>
      <c r="B11" s="70" t="s">
        <v>70</v>
      </c>
      <c r="C11" s="85" t="s">
        <v>71</v>
      </c>
      <c r="D11" s="80"/>
    </row>
    <row r="12" spans="1:4" s="81" customFormat="1" ht="13">
      <c r="A12" s="78">
        <v>1</v>
      </c>
      <c r="B12" s="71">
        <v>2</v>
      </c>
      <c r="C12" s="86">
        <v>3</v>
      </c>
      <c r="D12" s="80"/>
    </row>
    <row r="13" spans="1:4" s="81" customFormat="1" ht="4.5" customHeight="1">
      <c r="A13" s="87"/>
      <c r="B13" s="88"/>
      <c r="C13" s="88"/>
      <c r="D13" s="80"/>
    </row>
    <row r="14" spans="1:4" s="68" customFormat="1" ht="12" customHeight="1">
      <c r="A14" s="170" t="str">
        <f>Stavba!$D$14</f>
        <v>HSV</v>
      </c>
      <c r="B14" s="171" t="str">
        <f>Stavba!$E$14</f>
        <v>Práce a dodávky HSV</v>
      </c>
      <c r="C14" s="172">
        <f>Stavba!$I$14</f>
        <v>0</v>
      </c>
    </row>
    <row r="15" spans="1:4" s="156" customFormat="1" ht="12" customHeight="1">
      <c r="A15" s="170" t="str">
        <f>Stavba!$D$50</f>
        <v>PSV</v>
      </c>
      <c r="B15" s="171" t="str">
        <f>Stavba!$E$50</f>
        <v>Práce a dodávky PSV</v>
      </c>
      <c r="C15" s="172">
        <f>Stavba!$I$50</f>
        <v>0</v>
      </c>
      <c r="D15" s="157"/>
    </row>
    <row r="16" spans="1:4">
      <c r="A16" s="170" t="str">
        <f>Stavba!D95</f>
        <v>EL</v>
      </c>
      <c r="B16" s="171" t="str">
        <f>Stavba!E95</f>
        <v>Slaboproudé, silnoproudé rozvody</v>
      </c>
      <c r="C16" s="172">
        <f>Stavba!I95</f>
        <v>0</v>
      </c>
    </row>
    <row r="17" spans="1:3">
      <c r="A17" s="170" t="str">
        <f>Stavba!D184</f>
        <v>VRN</v>
      </c>
      <c r="B17" s="171" t="str">
        <f>Stavba!E184</f>
        <v>Vedlejší rozpočtové náklady</v>
      </c>
      <c r="C17" s="172">
        <f>Stavba!I184</f>
        <v>0</v>
      </c>
    </row>
    <row r="18" spans="1:3">
      <c r="A18" s="170" t="str">
        <f>AVT!D14</f>
        <v>AVT</v>
      </c>
      <c r="B18" s="171" t="str">
        <f>AVT!E14</f>
        <v>Koncové prvky</v>
      </c>
      <c r="C18" s="172">
        <f>AVT!I14</f>
        <v>0</v>
      </c>
    </row>
    <row r="19" spans="1:3">
      <c r="A19" s="170" t="str">
        <f>Nábytek!D14</f>
        <v>NÁB</v>
      </c>
      <c r="B19" s="171" t="str">
        <f>Nábytek!E14</f>
        <v>Nábytek</v>
      </c>
      <c r="C19" s="172">
        <f>Nábytek!I14</f>
        <v>0</v>
      </c>
    </row>
    <row r="20" spans="1:3">
      <c r="A20" s="173"/>
      <c r="B20" s="174" t="s">
        <v>220</v>
      </c>
      <c r="C20" s="175">
        <f>SUM(C14:C19)</f>
        <v>0</v>
      </c>
    </row>
  </sheetData>
  <sheetProtection formatCells="0" formatColumns="0" formatRows="0" insertColumns="0" insertRows="0" insertHyperlinks="0" deleteColumns="0" deleteRows="0" sort="0" autoFilter="0" pivotTables="0"/>
  <customSheetViews>
    <customSheetView guid="{D6CFA044-0C8C-4ECE-96A2-AFF3DD5E0425}" showPageBreaks="1"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1"/>
      <headerFooter alignWithMargins="0"/>
    </customSheetView>
    <customSheetView guid="{82B4F4D9-5370-4303-A97E-2A49E01AF629}"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2"/>
      <headerFooter alignWithMargins="0"/>
    </customSheetView>
    <customSheetView guid="{65E3123D-ED26-44E3-A414-09EEEF825484}"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3"/>
      <headerFooter alignWithMargins="0"/>
    </customSheetView>
  </customSheetViews>
  <printOptions horizontalCentered="1"/>
  <pageMargins left="1.1023622047244095" right="1.1023622047244095" top="0.78740157480314965" bottom="0.78740157480314965" header="0.51181102362204722" footer="0.51181102362204722"/>
  <pageSetup paperSize="9" scale="89" fitToHeight="999" orientation="portrait" errors="blank" horizontalDpi="8189" verticalDpi="8189"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I189"/>
  <sheetViews>
    <sheetView showGridLines="0" topLeftCell="D164" zoomScaleNormal="100" workbookViewId="0">
      <selection activeCell="K20" sqref="K20"/>
    </sheetView>
  </sheetViews>
  <sheetFormatPr baseColWidth="10" defaultColWidth="9.1640625" defaultRowHeight="13"/>
  <cols>
    <col min="1" max="1" width="5.5" style="187" customWidth="1"/>
    <col min="2" max="2" width="4.5" style="190" customWidth="1"/>
    <col min="3" max="3" width="6" style="190" customWidth="1"/>
    <col min="4" max="4" width="12.6640625" style="200" customWidth="1"/>
    <col min="5" max="5" width="94.33203125" style="169" customWidth="1"/>
    <col min="6" max="6" width="7.6640625" style="190" customWidth="1"/>
    <col min="7" max="7" width="9.83203125" style="187" customWidth="1"/>
    <col min="8" max="8" width="13.1640625" style="187" customWidth="1"/>
    <col min="9" max="9" width="15.5" style="187" customWidth="1"/>
    <col min="10" max="16384" width="9.1640625" style="81"/>
  </cols>
  <sheetData>
    <row r="1" spans="1:9" s="178" customFormat="1" ht="18">
      <c r="A1" s="204" t="s">
        <v>279</v>
      </c>
      <c r="B1" s="205"/>
      <c r="C1" s="205"/>
      <c r="D1" s="193"/>
      <c r="E1" s="193"/>
      <c r="F1" s="205"/>
      <c r="G1" s="205"/>
      <c r="H1" s="205"/>
      <c r="I1" s="205"/>
    </row>
    <row r="2" spans="1:9" s="178" customFormat="1">
      <c r="A2" s="206" t="s">
        <v>62</v>
      </c>
      <c r="B2" s="205"/>
      <c r="C2" s="135" t="str">
        <f>'Krycí list'!E5</f>
        <v>Učebna pro výuku fyziky</v>
      </c>
      <c r="D2" s="194"/>
      <c r="E2" s="194"/>
      <c r="F2" s="205"/>
      <c r="G2" s="205"/>
      <c r="H2" s="205"/>
      <c r="I2" s="205"/>
    </row>
    <row r="3" spans="1:9" s="178" customFormat="1">
      <c r="A3" s="206" t="s">
        <v>63</v>
      </c>
      <c r="B3" s="205"/>
      <c r="C3" s="293" t="str">
        <f>'Krycí list'!E7</f>
        <v>Základní škola, Příbram VII, Bratří Čapků 279, p. o.</v>
      </c>
      <c r="D3" s="292"/>
      <c r="E3" s="292"/>
      <c r="F3" s="205"/>
      <c r="G3" s="205"/>
      <c r="H3" s="205"/>
      <c r="I3" s="135"/>
    </row>
    <row r="4" spans="1:9" s="178" customFormat="1">
      <c r="A4" s="206" t="s">
        <v>64</v>
      </c>
      <c r="B4" s="205"/>
      <c r="C4" s="135" t="str">
        <f>'Krycí list'!E9</f>
        <v>OCENĚNÝ SOUPIS PRACÍ A DODÁVEK A SLUŽEB</v>
      </c>
      <c r="D4" s="194"/>
      <c r="E4" s="194"/>
      <c r="F4" s="205"/>
      <c r="G4" s="205"/>
      <c r="H4" s="205"/>
      <c r="I4" s="135"/>
    </row>
    <row r="5" spans="1:9" s="178" customFormat="1">
      <c r="A5" s="205" t="s">
        <v>84</v>
      </c>
      <c r="B5" s="205"/>
      <c r="C5" s="135" t="str">
        <f>'Krycí list'!P5</f>
        <v xml:space="preserve"> </v>
      </c>
      <c r="D5" s="194"/>
      <c r="E5" s="194"/>
      <c r="F5" s="205"/>
      <c r="G5" s="205"/>
      <c r="H5" s="205"/>
      <c r="I5" s="135"/>
    </row>
    <row r="6" spans="1:9" s="178" customFormat="1">
      <c r="A6" s="205"/>
      <c r="B6" s="205"/>
      <c r="C6" s="135"/>
      <c r="D6" s="194"/>
      <c r="E6" s="194"/>
      <c r="F6" s="205"/>
      <c r="G6" s="205"/>
      <c r="H6" s="205"/>
      <c r="I6" s="135"/>
    </row>
    <row r="7" spans="1:9" s="178" customFormat="1">
      <c r="A7" s="205" t="s">
        <v>66</v>
      </c>
      <c r="B7" s="205"/>
      <c r="C7" s="293" t="str">
        <f>'Krycí list'!E26</f>
        <v>Základní škola, Příbram VII, Bratří Čapků 279, p. o.</v>
      </c>
      <c r="D7" s="292"/>
      <c r="E7" s="292"/>
      <c r="F7" s="205"/>
      <c r="G7" s="205"/>
      <c r="H7" s="205"/>
      <c r="I7" s="135"/>
    </row>
    <row r="8" spans="1:9" s="178" customFormat="1">
      <c r="A8" s="205" t="s">
        <v>67</v>
      </c>
      <c r="B8" s="205"/>
      <c r="C8" s="293" t="str">
        <f>'Krycí list'!E28</f>
        <v xml:space="preserve"> </v>
      </c>
      <c r="D8" s="292"/>
      <c r="E8" s="194"/>
      <c r="F8" s="205"/>
      <c r="G8" s="205"/>
      <c r="H8" s="205"/>
      <c r="I8" s="135"/>
    </row>
    <row r="9" spans="1:9" s="178" customFormat="1">
      <c r="A9" s="205" t="s">
        <v>68</v>
      </c>
      <c r="B9" s="205"/>
      <c r="C9" s="291">
        <f>'Krycí list'!O31</f>
        <v>0</v>
      </c>
      <c r="D9" s="292"/>
      <c r="E9" s="194"/>
      <c r="F9" s="205"/>
      <c r="G9" s="205"/>
      <c r="H9" s="205"/>
      <c r="I9" s="135"/>
    </row>
    <row r="10" spans="1:9" s="178" customFormat="1">
      <c r="A10" s="205"/>
      <c r="B10" s="205"/>
      <c r="C10" s="205"/>
      <c r="D10" s="193"/>
      <c r="E10" s="193"/>
      <c r="F10" s="205"/>
      <c r="G10" s="205"/>
      <c r="H10" s="205"/>
      <c r="I10" s="205"/>
    </row>
    <row r="11" spans="1:9" s="203" customFormat="1" ht="50.25" customHeight="1">
      <c r="A11" s="184" t="s">
        <v>85</v>
      </c>
      <c r="B11" s="136" t="s">
        <v>86</v>
      </c>
      <c r="C11" s="136" t="s">
        <v>87</v>
      </c>
      <c r="D11" s="136" t="s">
        <v>219</v>
      </c>
      <c r="E11" s="136" t="s">
        <v>216</v>
      </c>
      <c r="F11" s="136" t="s">
        <v>88</v>
      </c>
      <c r="G11" s="136" t="s">
        <v>89</v>
      </c>
      <c r="H11" s="136" t="s">
        <v>217</v>
      </c>
      <c r="I11" s="136" t="s">
        <v>218</v>
      </c>
    </row>
    <row r="12" spans="1:9" s="190" customFormat="1">
      <c r="A12" s="185">
        <v>1</v>
      </c>
      <c r="B12" s="152">
        <v>2</v>
      </c>
      <c r="C12" s="152">
        <v>3</v>
      </c>
      <c r="D12" s="137">
        <v>4</v>
      </c>
      <c r="E12" s="137">
        <v>5</v>
      </c>
      <c r="F12" s="152">
        <v>6</v>
      </c>
      <c r="G12" s="152">
        <v>7</v>
      </c>
      <c r="H12" s="152">
        <v>8</v>
      </c>
      <c r="I12" s="152">
        <v>9</v>
      </c>
    </row>
    <row r="13" spans="1:9">
      <c r="A13" s="186"/>
      <c r="B13" s="188"/>
      <c r="C13" s="188"/>
      <c r="D13" s="195"/>
      <c r="E13" s="162"/>
      <c r="F13" s="188"/>
      <c r="G13" s="186"/>
      <c r="H13" s="186"/>
      <c r="I13" s="186"/>
    </row>
    <row r="14" spans="1:9" s="222" customFormat="1" ht="14">
      <c r="A14" s="217"/>
      <c r="B14" s="218" t="s">
        <v>52</v>
      </c>
      <c r="C14" s="219"/>
      <c r="D14" s="220" t="s">
        <v>37</v>
      </c>
      <c r="E14" s="221" t="s">
        <v>283</v>
      </c>
      <c r="F14" s="219"/>
      <c r="G14" s="217"/>
      <c r="H14" s="294"/>
      <c r="I14" s="295">
        <f>SUBTOTAL(9,I15:I49)</f>
        <v>0</v>
      </c>
    </row>
    <row r="15" spans="1:9" s="228" customFormat="1" ht="14">
      <c r="A15" s="223"/>
      <c r="B15" s="224" t="s">
        <v>52</v>
      </c>
      <c r="C15" s="225"/>
      <c r="D15" s="226">
        <v>6</v>
      </c>
      <c r="E15" s="227" t="s">
        <v>72</v>
      </c>
      <c r="F15" s="225"/>
      <c r="G15" s="223"/>
      <c r="H15" s="296"/>
      <c r="I15" s="297">
        <f>SUBTOTAL(9,I16:I24)</f>
        <v>0</v>
      </c>
    </row>
    <row r="16" spans="1:9" customFormat="1" ht="14">
      <c r="A16" s="238">
        <v>1</v>
      </c>
      <c r="B16" s="239" t="s">
        <v>90</v>
      </c>
      <c r="C16" s="239" t="s">
        <v>91</v>
      </c>
      <c r="D16" s="240" t="s">
        <v>93</v>
      </c>
      <c r="E16" s="241" t="s">
        <v>282</v>
      </c>
      <c r="F16" s="239" t="s">
        <v>92</v>
      </c>
      <c r="G16" s="242">
        <v>6.3</v>
      </c>
      <c r="H16" s="296"/>
      <c r="I16" s="298">
        <f t="shared" ref="I16:I24" si="0">ROUND(G16*H16,2)</f>
        <v>0</v>
      </c>
    </row>
    <row r="17" spans="1:9" customFormat="1" ht="14">
      <c r="A17" s="238"/>
      <c r="B17" s="239"/>
      <c r="C17" s="239"/>
      <c r="D17" s="240"/>
      <c r="E17" s="276" t="s">
        <v>523</v>
      </c>
      <c r="F17" s="239"/>
      <c r="G17" s="242"/>
      <c r="H17" s="296"/>
      <c r="I17" s="298"/>
    </row>
    <row r="18" spans="1:9" customFormat="1" ht="14">
      <c r="A18" s="238">
        <v>2</v>
      </c>
      <c r="B18" s="239" t="s">
        <v>90</v>
      </c>
      <c r="C18" s="239" t="s">
        <v>91</v>
      </c>
      <c r="D18" s="240" t="s">
        <v>95</v>
      </c>
      <c r="E18" s="241" t="s">
        <v>96</v>
      </c>
      <c r="F18" s="239" t="s">
        <v>92</v>
      </c>
      <c r="G18" s="242">
        <v>6.3</v>
      </c>
      <c r="H18" s="296"/>
      <c r="I18" s="298">
        <f t="shared" si="0"/>
        <v>0</v>
      </c>
    </row>
    <row r="19" spans="1:9" customFormat="1" ht="14">
      <c r="A19" s="238"/>
      <c r="B19" s="239"/>
      <c r="C19" s="239"/>
      <c r="D19" s="240"/>
      <c r="E19" s="276" t="s">
        <v>523</v>
      </c>
      <c r="F19" s="239"/>
      <c r="G19" s="242"/>
      <c r="H19" s="296"/>
      <c r="I19" s="298"/>
    </row>
    <row r="20" spans="1:9" customFormat="1" ht="14">
      <c r="A20" s="238">
        <v>3</v>
      </c>
      <c r="B20" s="239" t="s">
        <v>90</v>
      </c>
      <c r="C20" s="239" t="s">
        <v>91</v>
      </c>
      <c r="D20" s="240" t="s">
        <v>98</v>
      </c>
      <c r="E20" s="241" t="s">
        <v>99</v>
      </c>
      <c r="F20" s="239" t="s">
        <v>97</v>
      </c>
      <c r="G20" s="242">
        <v>1</v>
      </c>
      <c r="H20" s="296"/>
      <c r="I20" s="298">
        <f t="shared" si="0"/>
        <v>0</v>
      </c>
    </row>
    <row r="21" spans="1:9" customFormat="1" ht="14">
      <c r="A21" s="238">
        <v>4</v>
      </c>
      <c r="B21" s="239" t="s">
        <v>90</v>
      </c>
      <c r="C21" s="239" t="s">
        <v>94</v>
      </c>
      <c r="D21" s="240" t="s">
        <v>100</v>
      </c>
      <c r="E21" s="241" t="s">
        <v>101</v>
      </c>
      <c r="F21" s="239" t="s">
        <v>92</v>
      </c>
      <c r="G21" s="242">
        <f>'Seznam figur'!D17</f>
        <v>71.685000000000002</v>
      </c>
      <c r="H21" s="296"/>
      <c r="I21" s="298">
        <f t="shared" si="0"/>
        <v>0</v>
      </c>
    </row>
    <row r="22" spans="1:9" customFormat="1" ht="14">
      <c r="A22" s="238"/>
      <c r="B22" s="239"/>
      <c r="C22" s="239"/>
      <c r="D22" s="240"/>
      <c r="E22" s="276" t="s">
        <v>513</v>
      </c>
      <c r="F22" s="239"/>
      <c r="G22" s="242"/>
      <c r="H22" s="296"/>
      <c r="I22" s="298"/>
    </row>
    <row r="23" spans="1:9" customFormat="1" ht="14">
      <c r="A23" s="238">
        <v>5</v>
      </c>
      <c r="B23" s="239" t="s">
        <v>90</v>
      </c>
      <c r="C23" s="239" t="s">
        <v>94</v>
      </c>
      <c r="D23" s="240" t="s">
        <v>102</v>
      </c>
      <c r="E23" s="241" t="s">
        <v>103</v>
      </c>
      <c r="F23" s="239" t="s">
        <v>92</v>
      </c>
      <c r="G23" s="242">
        <v>25</v>
      </c>
      <c r="H23" s="296"/>
      <c r="I23" s="298">
        <f t="shared" si="0"/>
        <v>0</v>
      </c>
    </row>
    <row r="24" spans="1:9" customFormat="1" ht="14">
      <c r="A24" s="238">
        <v>6</v>
      </c>
      <c r="B24" s="239" t="s">
        <v>90</v>
      </c>
      <c r="C24" s="239" t="s">
        <v>91</v>
      </c>
      <c r="D24" s="240" t="s">
        <v>222</v>
      </c>
      <c r="E24" s="241" t="s">
        <v>223</v>
      </c>
      <c r="F24" s="239" t="s">
        <v>97</v>
      </c>
      <c r="G24" s="242">
        <f>G38</f>
        <v>40</v>
      </c>
      <c r="H24" s="296"/>
      <c r="I24" s="298">
        <f t="shared" si="0"/>
        <v>0</v>
      </c>
    </row>
    <row r="25" spans="1:9" customFormat="1">
      <c r="A25" s="238"/>
      <c r="B25" s="239"/>
      <c r="C25" s="239"/>
      <c r="D25" s="240"/>
      <c r="E25" s="276">
        <v>40</v>
      </c>
      <c r="F25" s="239"/>
      <c r="G25" s="242"/>
      <c r="H25" s="296"/>
      <c r="I25" s="298"/>
    </row>
    <row r="26" spans="1:9" s="228" customFormat="1" ht="14">
      <c r="A26" s="209"/>
      <c r="B26" s="224" t="s">
        <v>52</v>
      </c>
      <c r="C26" s="225"/>
      <c r="D26" s="226">
        <v>9</v>
      </c>
      <c r="E26" s="227" t="s">
        <v>73</v>
      </c>
      <c r="F26" s="225"/>
      <c r="G26" s="223"/>
      <c r="H26" s="296"/>
      <c r="I26" s="297">
        <f>SUBTOTAL(9,I27:I41)</f>
        <v>0</v>
      </c>
    </row>
    <row r="27" spans="1:9" customFormat="1" ht="14">
      <c r="A27" s="238">
        <v>7</v>
      </c>
      <c r="B27" s="239" t="s">
        <v>90</v>
      </c>
      <c r="C27" s="239" t="s">
        <v>91</v>
      </c>
      <c r="D27" s="240" t="s">
        <v>104</v>
      </c>
      <c r="E27" s="241" t="s">
        <v>105</v>
      </c>
      <c r="F27" s="239" t="s">
        <v>92</v>
      </c>
      <c r="G27" s="242">
        <f>'Seznam figur'!D7</f>
        <v>17.02</v>
      </c>
      <c r="H27" s="296"/>
      <c r="I27" s="298">
        <f t="shared" ref="I27:I41" si="1">ROUND(G27*H27,2)</f>
        <v>0</v>
      </c>
    </row>
    <row r="28" spans="1:9" customFormat="1" ht="14">
      <c r="A28" s="238"/>
      <c r="B28" s="239"/>
      <c r="C28" s="239"/>
      <c r="D28" s="240"/>
      <c r="E28" s="276" t="s">
        <v>507</v>
      </c>
      <c r="F28" s="239"/>
      <c r="G28" s="242"/>
      <c r="H28" s="296"/>
      <c r="I28" s="298"/>
    </row>
    <row r="29" spans="1:9" customFormat="1" ht="14">
      <c r="A29" s="238">
        <v>8</v>
      </c>
      <c r="B29" s="239" t="s">
        <v>90</v>
      </c>
      <c r="C29" s="239" t="s">
        <v>91</v>
      </c>
      <c r="D29" s="240" t="s">
        <v>106</v>
      </c>
      <c r="E29" s="241" t="s">
        <v>320</v>
      </c>
      <c r="F29" s="239" t="s">
        <v>92</v>
      </c>
      <c r="G29" s="242">
        <f>'Seznam figur'!D4</f>
        <v>4.4000000000000004</v>
      </c>
      <c r="H29" s="296"/>
      <c r="I29" s="298">
        <f t="shared" si="1"/>
        <v>0</v>
      </c>
    </row>
    <row r="30" spans="1:9" customFormat="1" ht="14">
      <c r="A30" s="238"/>
      <c r="B30" s="239"/>
      <c r="C30" s="239"/>
      <c r="D30" s="240"/>
      <c r="E30" s="276" t="s">
        <v>506</v>
      </c>
      <c r="F30" s="239"/>
      <c r="G30" s="242"/>
      <c r="H30" s="296"/>
      <c r="I30" s="298"/>
    </row>
    <row r="31" spans="1:9" customFormat="1" ht="14">
      <c r="A31" s="238">
        <v>9</v>
      </c>
      <c r="B31" s="239" t="s">
        <v>90</v>
      </c>
      <c r="C31" s="239" t="s">
        <v>91</v>
      </c>
      <c r="D31" s="240" t="s">
        <v>107</v>
      </c>
      <c r="E31" s="241" t="s">
        <v>108</v>
      </c>
      <c r="F31" s="239" t="s">
        <v>92</v>
      </c>
      <c r="G31" s="242">
        <f>G21</f>
        <v>71.685000000000002</v>
      </c>
      <c r="H31" s="296"/>
      <c r="I31" s="298">
        <f t="shared" si="1"/>
        <v>0</v>
      </c>
    </row>
    <row r="32" spans="1:9" customFormat="1" ht="14">
      <c r="A32" s="238">
        <v>10</v>
      </c>
      <c r="B32" s="239" t="s">
        <v>90</v>
      </c>
      <c r="C32" s="239" t="s">
        <v>91</v>
      </c>
      <c r="D32" s="240" t="s">
        <v>109</v>
      </c>
      <c r="E32" s="241" t="s">
        <v>110</v>
      </c>
      <c r="F32" s="239" t="s">
        <v>92</v>
      </c>
      <c r="G32" s="242">
        <f>G21</f>
        <v>71.685000000000002</v>
      </c>
      <c r="H32" s="296"/>
      <c r="I32" s="298">
        <f t="shared" si="1"/>
        <v>0</v>
      </c>
    </row>
    <row r="33" spans="1:9" customFormat="1" ht="14">
      <c r="A33" s="238">
        <v>11</v>
      </c>
      <c r="B33" s="239" t="s">
        <v>90</v>
      </c>
      <c r="C33" s="239" t="s">
        <v>91</v>
      </c>
      <c r="D33" s="240" t="s">
        <v>111</v>
      </c>
      <c r="E33" s="241" t="s">
        <v>112</v>
      </c>
      <c r="F33" s="239" t="s">
        <v>92</v>
      </c>
      <c r="G33" s="242">
        <f>G21</f>
        <v>71.685000000000002</v>
      </c>
      <c r="H33" s="296"/>
      <c r="I33" s="298">
        <f t="shared" si="1"/>
        <v>0</v>
      </c>
    </row>
    <row r="34" spans="1:9" customFormat="1" ht="14">
      <c r="A34" s="238">
        <v>12</v>
      </c>
      <c r="B34" s="239" t="s">
        <v>90</v>
      </c>
      <c r="C34" s="239" t="s">
        <v>113</v>
      </c>
      <c r="D34" s="240" t="s">
        <v>115</v>
      </c>
      <c r="E34" s="241" t="s">
        <v>116</v>
      </c>
      <c r="F34" s="239" t="s">
        <v>114</v>
      </c>
      <c r="G34" s="242">
        <v>60</v>
      </c>
      <c r="H34" s="296"/>
      <c r="I34" s="298">
        <f t="shared" si="1"/>
        <v>0</v>
      </c>
    </row>
    <row r="35" spans="1:9" customFormat="1" ht="14">
      <c r="A35" s="238">
        <v>13</v>
      </c>
      <c r="B35" s="239" t="s">
        <v>90</v>
      </c>
      <c r="C35" s="239" t="s">
        <v>113</v>
      </c>
      <c r="D35" s="240" t="s">
        <v>117</v>
      </c>
      <c r="E35" s="241" t="s">
        <v>118</v>
      </c>
      <c r="F35" s="239" t="s">
        <v>114</v>
      </c>
      <c r="G35" s="242">
        <v>5</v>
      </c>
      <c r="H35" s="296"/>
      <c r="I35" s="298">
        <f t="shared" si="1"/>
        <v>0</v>
      </c>
    </row>
    <row r="36" spans="1:9" customFormat="1" ht="14">
      <c r="A36" s="238">
        <v>14</v>
      </c>
      <c r="B36" s="239" t="s">
        <v>90</v>
      </c>
      <c r="C36" s="239" t="s">
        <v>113</v>
      </c>
      <c r="D36" s="240" t="s">
        <v>119</v>
      </c>
      <c r="E36" s="241" t="s">
        <v>120</v>
      </c>
      <c r="F36" s="239" t="s">
        <v>114</v>
      </c>
      <c r="G36" s="242">
        <v>80</v>
      </c>
      <c r="H36" s="296"/>
      <c r="I36" s="298">
        <f t="shared" si="1"/>
        <v>0</v>
      </c>
    </row>
    <row r="37" spans="1:9" customFormat="1" ht="14">
      <c r="A37" s="238">
        <v>15</v>
      </c>
      <c r="B37" s="239" t="s">
        <v>90</v>
      </c>
      <c r="C37" s="239" t="s">
        <v>113</v>
      </c>
      <c r="D37" s="240" t="s">
        <v>121</v>
      </c>
      <c r="E37" s="241" t="s">
        <v>122</v>
      </c>
      <c r="F37" s="239" t="s">
        <v>114</v>
      </c>
      <c r="G37" s="242">
        <v>2</v>
      </c>
      <c r="H37" s="296"/>
      <c r="I37" s="298">
        <f t="shared" si="1"/>
        <v>0</v>
      </c>
    </row>
    <row r="38" spans="1:9" customFormat="1" ht="14">
      <c r="A38" s="238">
        <v>16</v>
      </c>
      <c r="B38" s="239" t="s">
        <v>90</v>
      </c>
      <c r="C38" s="239" t="s">
        <v>113</v>
      </c>
      <c r="D38" s="240" t="s">
        <v>123</v>
      </c>
      <c r="E38" s="241" t="s">
        <v>124</v>
      </c>
      <c r="F38" s="239" t="s">
        <v>114</v>
      </c>
      <c r="G38" s="242">
        <v>40</v>
      </c>
      <c r="H38" s="296"/>
      <c r="I38" s="298">
        <f t="shared" si="1"/>
        <v>0</v>
      </c>
    </row>
    <row r="39" spans="1:9" customFormat="1" ht="14">
      <c r="A39" s="238">
        <v>17</v>
      </c>
      <c r="B39" s="239" t="s">
        <v>90</v>
      </c>
      <c r="C39" s="243" t="s">
        <v>231</v>
      </c>
      <c r="D39" s="244"/>
      <c r="E39" s="245" t="s">
        <v>384</v>
      </c>
      <c r="F39" s="243" t="s">
        <v>133</v>
      </c>
      <c r="G39" s="246">
        <v>1</v>
      </c>
      <c r="H39" s="296"/>
      <c r="I39" s="298">
        <f t="shared" si="1"/>
        <v>0</v>
      </c>
    </row>
    <row r="40" spans="1:9" customFormat="1" ht="14">
      <c r="A40" s="238">
        <v>18</v>
      </c>
      <c r="B40" s="239" t="s">
        <v>90</v>
      </c>
      <c r="C40" s="243" t="s">
        <v>231</v>
      </c>
      <c r="D40" s="240"/>
      <c r="E40" s="245" t="s">
        <v>385</v>
      </c>
      <c r="F40" s="243" t="s">
        <v>133</v>
      </c>
      <c r="G40" s="242">
        <v>1</v>
      </c>
      <c r="H40" s="296"/>
      <c r="I40" s="298">
        <f t="shared" si="1"/>
        <v>0</v>
      </c>
    </row>
    <row r="41" spans="1:9" customFormat="1" ht="28">
      <c r="A41" s="238">
        <v>19</v>
      </c>
      <c r="B41" s="239" t="s">
        <v>90</v>
      </c>
      <c r="C41" s="239" t="s">
        <v>231</v>
      </c>
      <c r="D41" s="240"/>
      <c r="E41" s="241" t="s">
        <v>461</v>
      </c>
      <c r="F41" s="239" t="s">
        <v>133</v>
      </c>
      <c r="G41" s="242">
        <v>1</v>
      </c>
      <c r="H41" s="296"/>
      <c r="I41" s="298">
        <f t="shared" si="1"/>
        <v>0</v>
      </c>
    </row>
    <row r="42" spans="1:9" s="228" customFormat="1" ht="14">
      <c r="A42" s="223"/>
      <c r="B42" s="224" t="s">
        <v>52</v>
      </c>
      <c r="C42" s="225"/>
      <c r="D42" s="226">
        <v>997</v>
      </c>
      <c r="E42" s="227" t="s">
        <v>74</v>
      </c>
      <c r="F42" s="225"/>
      <c r="G42" s="223"/>
      <c r="H42" s="296"/>
      <c r="I42" s="297">
        <f>SUBTOTAL(9,I43:I47)</f>
        <v>0</v>
      </c>
    </row>
    <row r="43" spans="1:9" customFormat="1" ht="14">
      <c r="A43" s="238">
        <v>20</v>
      </c>
      <c r="B43" s="239" t="s">
        <v>90</v>
      </c>
      <c r="C43" s="239" t="s">
        <v>113</v>
      </c>
      <c r="D43" s="240" t="s">
        <v>126</v>
      </c>
      <c r="E43" s="241" t="s">
        <v>224</v>
      </c>
      <c r="F43" s="239" t="s">
        <v>125</v>
      </c>
      <c r="G43" s="242">
        <v>0.33699999999999997</v>
      </c>
      <c r="H43" s="296"/>
      <c r="I43" s="298">
        <f t="shared" ref="I43:I47" si="2">ROUND(G43*H43,2)</f>
        <v>0</v>
      </c>
    </row>
    <row r="44" spans="1:9" customFormat="1" ht="14">
      <c r="A44" s="238">
        <v>21</v>
      </c>
      <c r="B44" s="239" t="s">
        <v>90</v>
      </c>
      <c r="C44" s="239" t="s">
        <v>127</v>
      </c>
      <c r="D44" s="240" t="s">
        <v>128</v>
      </c>
      <c r="E44" s="241" t="s">
        <v>129</v>
      </c>
      <c r="F44" s="239" t="s">
        <v>125</v>
      </c>
      <c r="G44" s="242">
        <v>0.33699999999999997</v>
      </c>
      <c r="H44" s="296"/>
      <c r="I44" s="298">
        <f t="shared" si="2"/>
        <v>0</v>
      </c>
    </row>
    <row r="45" spans="1:9" customFormat="1" ht="14">
      <c r="A45" s="238">
        <v>22</v>
      </c>
      <c r="B45" s="239" t="s">
        <v>90</v>
      </c>
      <c r="C45" s="239" t="s">
        <v>113</v>
      </c>
      <c r="D45" s="240" t="s">
        <v>225</v>
      </c>
      <c r="E45" s="241" t="s">
        <v>226</v>
      </c>
      <c r="F45" s="239" t="s">
        <v>125</v>
      </c>
      <c r="G45" s="242">
        <v>0.33699999999999997</v>
      </c>
      <c r="H45" s="296"/>
      <c r="I45" s="298">
        <f t="shared" si="2"/>
        <v>0</v>
      </c>
    </row>
    <row r="46" spans="1:9" customFormat="1" ht="14">
      <c r="A46" s="238">
        <v>23</v>
      </c>
      <c r="B46" s="239" t="s">
        <v>90</v>
      </c>
      <c r="C46" s="239" t="s">
        <v>113</v>
      </c>
      <c r="D46" s="240" t="s">
        <v>227</v>
      </c>
      <c r="E46" s="241" t="s">
        <v>230</v>
      </c>
      <c r="F46" s="239" t="s">
        <v>125</v>
      </c>
      <c r="G46" s="242">
        <v>6.7399999999999993</v>
      </c>
      <c r="H46" s="296"/>
      <c r="I46" s="298">
        <f t="shared" si="2"/>
        <v>0</v>
      </c>
    </row>
    <row r="47" spans="1:9" customFormat="1" ht="14">
      <c r="A47" s="238">
        <v>24</v>
      </c>
      <c r="B47" s="239" t="s">
        <v>90</v>
      </c>
      <c r="C47" s="239" t="s">
        <v>113</v>
      </c>
      <c r="D47" s="240" t="s">
        <v>228</v>
      </c>
      <c r="E47" s="241" t="s">
        <v>229</v>
      </c>
      <c r="F47" s="239" t="s">
        <v>125</v>
      </c>
      <c r="G47" s="242">
        <v>0.33699999999999997</v>
      </c>
      <c r="H47" s="296"/>
      <c r="I47" s="298">
        <f t="shared" si="2"/>
        <v>0</v>
      </c>
    </row>
    <row r="48" spans="1:9" s="228" customFormat="1" ht="14">
      <c r="A48" s="223"/>
      <c r="B48" s="224" t="s">
        <v>52</v>
      </c>
      <c r="C48" s="225"/>
      <c r="D48" s="226">
        <v>998</v>
      </c>
      <c r="E48" s="227" t="s">
        <v>75</v>
      </c>
      <c r="F48" s="225"/>
      <c r="G48" s="223"/>
      <c r="H48" s="296"/>
      <c r="I48" s="297">
        <f>SUBTOTAL(9,I49:I49)</f>
        <v>0</v>
      </c>
    </row>
    <row r="49" spans="1:9" customFormat="1" ht="14">
      <c r="A49" s="238">
        <v>25</v>
      </c>
      <c r="B49" s="239" t="s">
        <v>90</v>
      </c>
      <c r="C49" s="239" t="s">
        <v>94</v>
      </c>
      <c r="D49" s="240" t="s">
        <v>130</v>
      </c>
      <c r="E49" s="241" t="s">
        <v>131</v>
      </c>
      <c r="F49" s="239" t="s">
        <v>125</v>
      </c>
      <c r="G49" s="242">
        <v>2</v>
      </c>
      <c r="H49" s="296"/>
      <c r="I49" s="298">
        <f>ROUND(G49*H49,2)</f>
        <v>0</v>
      </c>
    </row>
    <row r="50" spans="1:9" s="222" customFormat="1" ht="14">
      <c r="A50" s="217"/>
      <c r="B50" s="218" t="s">
        <v>52</v>
      </c>
      <c r="C50" s="219"/>
      <c r="D50" s="220" t="s">
        <v>43</v>
      </c>
      <c r="E50" s="221" t="s">
        <v>76</v>
      </c>
      <c r="F50" s="219"/>
      <c r="G50" s="217"/>
      <c r="H50" s="296"/>
      <c r="I50" s="295">
        <f>SUBTOTAL(9,I51:I94)</f>
        <v>0</v>
      </c>
    </row>
    <row r="51" spans="1:9" s="228" customFormat="1" ht="14">
      <c r="A51" s="223"/>
      <c r="B51" s="224" t="s">
        <v>52</v>
      </c>
      <c r="C51" s="225"/>
      <c r="D51" s="226">
        <v>725</v>
      </c>
      <c r="E51" s="227" t="s">
        <v>77</v>
      </c>
      <c r="F51" s="225"/>
      <c r="G51" s="223"/>
      <c r="H51" s="296"/>
      <c r="I51" s="297">
        <f>SUBTOTAL(9,I52:I57)</f>
        <v>0</v>
      </c>
    </row>
    <row r="52" spans="1:9" customFormat="1" ht="14">
      <c r="A52" s="238">
        <v>26</v>
      </c>
      <c r="B52" s="239" t="s">
        <v>140</v>
      </c>
      <c r="C52" s="239" t="s">
        <v>141</v>
      </c>
      <c r="D52" s="240" t="s">
        <v>356</v>
      </c>
      <c r="E52" s="241" t="s">
        <v>369</v>
      </c>
      <c r="F52" s="239" t="s">
        <v>133</v>
      </c>
      <c r="G52" s="242">
        <v>1</v>
      </c>
      <c r="H52" s="296"/>
      <c r="I52" s="298">
        <f t="shared" ref="I52:I57" si="3">ROUND(G52*H52,2)</f>
        <v>0</v>
      </c>
    </row>
    <row r="53" spans="1:9" customFormat="1" ht="14">
      <c r="A53" s="238">
        <v>27</v>
      </c>
      <c r="B53" s="239" t="s">
        <v>90</v>
      </c>
      <c r="C53" s="239" t="s">
        <v>231</v>
      </c>
      <c r="D53" s="240"/>
      <c r="E53" s="241" t="s">
        <v>370</v>
      </c>
      <c r="F53" s="239" t="s">
        <v>371</v>
      </c>
      <c r="G53" s="242">
        <v>1</v>
      </c>
      <c r="H53" s="296"/>
      <c r="I53" s="298">
        <f t="shared" si="3"/>
        <v>0</v>
      </c>
    </row>
    <row r="54" spans="1:9" customFormat="1" ht="14">
      <c r="A54" s="238">
        <v>28</v>
      </c>
      <c r="B54" s="239" t="s">
        <v>90</v>
      </c>
      <c r="C54" s="239" t="s">
        <v>132</v>
      </c>
      <c r="D54" s="240" t="s">
        <v>134</v>
      </c>
      <c r="E54" s="241" t="s">
        <v>135</v>
      </c>
      <c r="F54" s="239" t="s">
        <v>133</v>
      </c>
      <c r="G54" s="242">
        <v>1</v>
      </c>
      <c r="H54" s="296"/>
      <c r="I54" s="298">
        <f t="shared" si="3"/>
        <v>0</v>
      </c>
    </row>
    <row r="55" spans="1:9" customFormat="1" ht="14">
      <c r="A55" s="238">
        <v>29</v>
      </c>
      <c r="B55" s="239" t="s">
        <v>90</v>
      </c>
      <c r="C55" s="239" t="s">
        <v>132</v>
      </c>
      <c r="D55" s="240" t="s">
        <v>136</v>
      </c>
      <c r="E55" s="241" t="s">
        <v>137</v>
      </c>
      <c r="F55" s="239" t="s">
        <v>133</v>
      </c>
      <c r="G55" s="242">
        <v>1</v>
      </c>
      <c r="H55" s="296"/>
      <c r="I55" s="298">
        <f t="shared" si="3"/>
        <v>0</v>
      </c>
    </row>
    <row r="56" spans="1:9" customFormat="1" ht="14">
      <c r="A56" s="238">
        <v>30</v>
      </c>
      <c r="B56" s="239" t="s">
        <v>90</v>
      </c>
      <c r="C56" s="239" t="s">
        <v>132</v>
      </c>
      <c r="D56" s="240" t="s">
        <v>138</v>
      </c>
      <c r="E56" s="241" t="s">
        <v>139</v>
      </c>
      <c r="F56" s="239" t="s">
        <v>97</v>
      </c>
      <c r="G56" s="242">
        <v>1</v>
      </c>
      <c r="H56" s="296"/>
      <c r="I56" s="298">
        <f t="shared" si="3"/>
        <v>0</v>
      </c>
    </row>
    <row r="57" spans="1:9" customFormat="1" ht="14">
      <c r="A57" s="238">
        <v>31</v>
      </c>
      <c r="B57" s="239" t="s">
        <v>140</v>
      </c>
      <c r="C57" s="239" t="s">
        <v>141</v>
      </c>
      <c r="D57" s="240" t="s">
        <v>284</v>
      </c>
      <c r="E57" s="241" t="s">
        <v>285</v>
      </c>
      <c r="F57" s="239" t="s">
        <v>97</v>
      </c>
      <c r="G57" s="242">
        <v>1</v>
      </c>
      <c r="H57" s="296"/>
      <c r="I57" s="298">
        <f t="shared" si="3"/>
        <v>0</v>
      </c>
    </row>
    <row r="58" spans="1:9" s="228" customFormat="1" ht="14">
      <c r="A58" s="223"/>
      <c r="B58" s="224" t="s">
        <v>52</v>
      </c>
      <c r="C58" s="225"/>
      <c r="D58" s="226">
        <v>776</v>
      </c>
      <c r="E58" s="227" t="s">
        <v>79</v>
      </c>
      <c r="F58" s="225"/>
      <c r="G58" s="223"/>
      <c r="H58" s="296"/>
      <c r="I58" s="297">
        <f>SUBTOTAL(9,I59:I74)</f>
        <v>0</v>
      </c>
    </row>
    <row r="59" spans="1:9" customFormat="1" ht="14">
      <c r="A59" s="238">
        <v>32</v>
      </c>
      <c r="B59" s="239" t="s">
        <v>90</v>
      </c>
      <c r="C59" s="239" t="s">
        <v>78</v>
      </c>
      <c r="D59" s="240" t="s">
        <v>142</v>
      </c>
      <c r="E59" s="241" t="s">
        <v>143</v>
      </c>
      <c r="F59" s="239" t="s">
        <v>92</v>
      </c>
      <c r="G59" s="242">
        <f>G21</f>
        <v>71.685000000000002</v>
      </c>
      <c r="H59" s="296"/>
      <c r="I59" s="298">
        <f t="shared" ref="I59:I74" si="4">ROUND(G59*H59,2)</f>
        <v>0</v>
      </c>
    </row>
    <row r="60" spans="1:9" customFormat="1" ht="14">
      <c r="A60" s="238">
        <v>33</v>
      </c>
      <c r="B60" s="239" t="s">
        <v>90</v>
      </c>
      <c r="C60" s="239" t="s">
        <v>78</v>
      </c>
      <c r="D60" s="240" t="s">
        <v>144</v>
      </c>
      <c r="E60" s="241" t="s">
        <v>145</v>
      </c>
      <c r="F60" s="239" t="s">
        <v>92</v>
      </c>
      <c r="G60" s="242">
        <f>G21</f>
        <v>71.685000000000002</v>
      </c>
      <c r="H60" s="296"/>
      <c r="I60" s="298">
        <f t="shared" si="4"/>
        <v>0</v>
      </c>
    </row>
    <row r="61" spans="1:9" customFormat="1" ht="14">
      <c r="A61" s="238">
        <v>34</v>
      </c>
      <c r="B61" s="239" t="s">
        <v>90</v>
      </c>
      <c r="C61" s="239" t="s">
        <v>78</v>
      </c>
      <c r="D61" s="240" t="s">
        <v>146</v>
      </c>
      <c r="E61" s="241" t="s">
        <v>147</v>
      </c>
      <c r="F61" s="239" t="s">
        <v>92</v>
      </c>
      <c r="G61" s="242">
        <f>G21</f>
        <v>71.685000000000002</v>
      </c>
      <c r="H61" s="296"/>
      <c r="I61" s="298">
        <f t="shared" si="4"/>
        <v>0</v>
      </c>
    </row>
    <row r="62" spans="1:9" customFormat="1" ht="14">
      <c r="A62" s="238">
        <v>35</v>
      </c>
      <c r="B62" s="239" t="s">
        <v>90</v>
      </c>
      <c r="C62" s="239" t="s">
        <v>78</v>
      </c>
      <c r="D62" s="240" t="s">
        <v>148</v>
      </c>
      <c r="E62" s="241" t="s">
        <v>149</v>
      </c>
      <c r="F62" s="239" t="s">
        <v>92</v>
      </c>
      <c r="G62" s="242">
        <f>G21</f>
        <v>71.685000000000002</v>
      </c>
      <c r="H62" s="296"/>
      <c r="I62" s="298">
        <f t="shared" si="4"/>
        <v>0</v>
      </c>
    </row>
    <row r="63" spans="1:9" customFormat="1" ht="14">
      <c r="A63" s="238">
        <v>36</v>
      </c>
      <c r="B63" s="239" t="s">
        <v>90</v>
      </c>
      <c r="C63" s="239" t="s">
        <v>78</v>
      </c>
      <c r="D63" s="240" t="s">
        <v>150</v>
      </c>
      <c r="E63" s="241" t="s">
        <v>151</v>
      </c>
      <c r="F63" s="239" t="s">
        <v>92</v>
      </c>
      <c r="G63" s="242">
        <f>G21</f>
        <v>71.685000000000002</v>
      </c>
      <c r="H63" s="296"/>
      <c r="I63" s="298">
        <f t="shared" si="4"/>
        <v>0</v>
      </c>
    </row>
    <row r="64" spans="1:9" customFormat="1" ht="14">
      <c r="A64" s="238">
        <v>37</v>
      </c>
      <c r="B64" s="239" t="s">
        <v>90</v>
      </c>
      <c r="C64" s="239" t="s">
        <v>78</v>
      </c>
      <c r="D64" s="240" t="s">
        <v>152</v>
      </c>
      <c r="E64" s="241" t="s">
        <v>153</v>
      </c>
      <c r="F64" s="239" t="s">
        <v>92</v>
      </c>
      <c r="G64" s="242">
        <f>G21</f>
        <v>71.685000000000002</v>
      </c>
      <c r="H64" s="296"/>
      <c r="I64" s="298">
        <f t="shared" si="4"/>
        <v>0</v>
      </c>
    </row>
    <row r="65" spans="1:9" customFormat="1" ht="14">
      <c r="A65" s="238">
        <v>38</v>
      </c>
      <c r="B65" s="239" t="s">
        <v>90</v>
      </c>
      <c r="C65" s="239" t="s">
        <v>78</v>
      </c>
      <c r="D65" s="240" t="s">
        <v>154</v>
      </c>
      <c r="E65" s="241" t="s">
        <v>155</v>
      </c>
      <c r="F65" s="239" t="s">
        <v>92</v>
      </c>
      <c r="G65" s="242">
        <f>G21</f>
        <v>71.685000000000002</v>
      </c>
      <c r="H65" s="296"/>
      <c r="I65" s="298">
        <f t="shared" si="4"/>
        <v>0</v>
      </c>
    </row>
    <row r="66" spans="1:9" customFormat="1" ht="28">
      <c r="A66" s="238">
        <v>39</v>
      </c>
      <c r="B66" s="239" t="s">
        <v>140</v>
      </c>
      <c r="C66" s="239" t="s">
        <v>141</v>
      </c>
      <c r="D66" s="240" t="s">
        <v>356</v>
      </c>
      <c r="E66" s="277" t="s">
        <v>462</v>
      </c>
      <c r="F66" s="239" t="s">
        <v>92</v>
      </c>
      <c r="G66" s="242">
        <f>G21</f>
        <v>71.685000000000002</v>
      </c>
      <c r="H66" s="296"/>
      <c r="I66" s="298">
        <f t="shared" si="4"/>
        <v>0</v>
      </c>
    </row>
    <row r="67" spans="1:9" customFormat="1" ht="14">
      <c r="A67" s="238">
        <v>40</v>
      </c>
      <c r="B67" s="239" t="s">
        <v>90</v>
      </c>
      <c r="C67" s="239" t="s">
        <v>78</v>
      </c>
      <c r="D67" s="240" t="s">
        <v>156</v>
      </c>
      <c r="E67" s="241" t="s">
        <v>157</v>
      </c>
      <c r="F67" s="239" t="s">
        <v>114</v>
      </c>
      <c r="G67" s="242">
        <v>25</v>
      </c>
      <c r="H67" s="296"/>
      <c r="I67" s="298">
        <f t="shared" si="4"/>
        <v>0</v>
      </c>
    </row>
    <row r="68" spans="1:9" customFormat="1" ht="14">
      <c r="A68" s="238">
        <v>41</v>
      </c>
      <c r="B68" s="239" t="s">
        <v>90</v>
      </c>
      <c r="C68" s="239" t="s">
        <v>78</v>
      </c>
      <c r="D68" s="240" t="s">
        <v>158</v>
      </c>
      <c r="E68" s="241" t="s">
        <v>159</v>
      </c>
      <c r="F68" s="239" t="s">
        <v>114</v>
      </c>
      <c r="G68" s="242">
        <f>'Seznam figur'!D11</f>
        <v>38.287999999999997</v>
      </c>
      <c r="H68" s="296"/>
      <c r="I68" s="298">
        <f t="shared" si="4"/>
        <v>0</v>
      </c>
    </row>
    <row r="69" spans="1:9" customFormat="1" ht="14">
      <c r="A69" s="238"/>
      <c r="B69" s="239"/>
      <c r="C69" s="239"/>
      <c r="D69" s="240"/>
      <c r="E69" s="276" t="s">
        <v>509</v>
      </c>
      <c r="F69" s="239"/>
      <c r="G69" s="242"/>
      <c r="H69" s="296"/>
      <c r="I69" s="298"/>
    </row>
    <row r="70" spans="1:9" customFormat="1" ht="14">
      <c r="A70" s="238">
        <v>42</v>
      </c>
      <c r="B70" s="239" t="s">
        <v>140</v>
      </c>
      <c r="C70" s="239" t="s">
        <v>141</v>
      </c>
      <c r="D70" s="240" t="s">
        <v>286</v>
      </c>
      <c r="E70" s="241" t="s">
        <v>287</v>
      </c>
      <c r="F70" s="239" t="s">
        <v>114</v>
      </c>
      <c r="G70" s="242">
        <v>39</v>
      </c>
      <c r="H70" s="296"/>
      <c r="I70" s="298">
        <f t="shared" si="4"/>
        <v>0</v>
      </c>
    </row>
    <row r="71" spans="1:9" customFormat="1" ht="14">
      <c r="A71" s="238">
        <v>43</v>
      </c>
      <c r="B71" s="239" t="s">
        <v>90</v>
      </c>
      <c r="C71" s="239" t="s">
        <v>78</v>
      </c>
      <c r="D71" s="240" t="s">
        <v>160</v>
      </c>
      <c r="E71" s="241" t="s">
        <v>288</v>
      </c>
      <c r="F71" s="239" t="s">
        <v>114</v>
      </c>
      <c r="G71" s="242">
        <v>39</v>
      </c>
      <c r="H71" s="296"/>
      <c r="I71" s="298">
        <f t="shared" si="4"/>
        <v>0</v>
      </c>
    </row>
    <row r="72" spans="1:9" customFormat="1" ht="14">
      <c r="A72" s="238">
        <v>44</v>
      </c>
      <c r="B72" s="239" t="s">
        <v>90</v>
      </c>
      <c r="C72" s="239" t="s">
        <v>78</v>
      </c>
      <c r="D72" s="240" t="s">
        <v>161</v>
      </c>
      <c r="E72" s="241" t="s">
        <v>162</v>
      </c>
      <c r="F72" s="239" t="s">
        <v>92</v>
      </c>
      <c r="G72" s="242">
        <v>73</v>
      </c>
      <c r="H72" s="296"/>
      <c r="I72" s="298">
        <f t="shared" si="4"/>
        <v>0</v>
      </c>
    </row>
    <row r="73" spans="1:9" customFormat="1" ht="14">
      <c r="A73" s="238">
        <v>45</v>
      </c>
      <c r="B73" s="239" t="s">
        <v>90</v>
      </c>
      <c r="C73" s="239" t="s">
        <v>78</v>
      </c>
      <c r="D73" s="240" t="s">
        <v>163</v>
      </c>
      <c r="E73" s="241" t="s">
        <v>164</v>
      </c>
      <c r="F73" s="239" t="s">
        <v>92</v>
      </c>
      <c r="G73" s="242">
        <v>73</v>
      </c>
      <c r="H73" s="296"/>
      <c r="I73" s="298">
        <f t="shared" si="4"/>
        <v>0</v>
      </c>
    </row>
    <row r="74" spans="1:9" customFormat="1" ht="14">
      <c r="A74" s="238">
        <v>46</v>
      </c>
      <c r="B74" s="239" t="s">
        <v>90</v>
      </c>
      <c r="C74" s="239" t="s">
        <v>78</v>
      </c>
      <c r="D74" s="240" t="s">
        <v>165</v>
      </c>
      <c r="E74" s="241" t="s">
        <v>166</v>
      </c>
      <c r="F74" s="239" t="s">
        <v>41</v>
      </c>
      <c r="G74" s="242">
        <v>100</v>
      </c>
      <c r="H74" s="296"/>
      <c r="I74" s="298">
        <f t="shared" si="4"/>
        <v>0</v>
      </c>
    </row>
    <row r="75" spans="1:9" s="215" customFormat="1" ht="14">
      <c r="A75" s="223"/>
      <c r="B75" s="224" t="s">
        <v>52</v>
      </c>
      <c r="C75" s="225"/>
      <c r="D75" s="226">
        <v>781</v>
      </c>
      <c r="E75" s="227" t="s">
        <v>81</v>
      </c>
      <c r="F75" s="225"/>
      <c r="G75" s="223"/>
      <c r="H75" s="296"/>
      <c r="I75" s="297">
        <f>SUBTOTAL(9,I76:I84)</f>
        <v>0</v>
      </c>
    </row>
    <row r="76" spans="1:9" customFormat="1" ht="14">
      <c r="A76" s="238">
        <v>47</v>
      </c>
      <c r="B76" s="239" t="s">
        <v>90</v>
      </c>
      <c r="C76" s="239" t="s">
        <v>80</v>
      </c>
      <c r="D76" s="240" t="s">
        <v>167</v>
      </c>
      <c r="E76" s="241" t="s">
        <v>168</v>
      </c>
      <c r="F76" s="239" t="s">
        <v>92</v>
      </c>
      <c r="G76" s="242">
        <f>'Seznam figur'!D28</f>
        <v>2.4550000000000001</v>
      </c>
      <c r="H76" s="296"/>
      <c r="I76" s="298">
        <f t="shared" ref="I76:I84" si="5">ROUND(G76*H76,2)</f>
        <v>0</v>
      </c>
    </row>
    <row r="77" spans="1:9" customFormat="1" ht="14">
      <c r="A77" s="238"/>
      <c r="B77" s="239"/>
      <c r="C77" s="239"/>
      <c r="D77" s="240"/>
      <c r="E77" s="276" t="s">
        <v>525</v>
      </c>
      <c r="F77" s="239"/>
      <c r="G77" s="242"/>
      <c r="H77" s="296"/>
      <c r="I77" s="298"/>
    </row>
    <row r="78" spans="1:9" customFormat="1" ht="14">
      <c r="A78" s="238">
        <v>48</v>
      </c>
      <c r="B78" s="239" t="s">
        <v>90</v>
      </c>
      <c r="C78" s="239" t="s">
        <v>80</v>
      </c>
      <c r="D78" s="240" t="s">
        <v>169</v>
      </c>
      <c r="E78" s="241" t="s">
        <v>170</v>
      </c>
      <c r="F78" s="239" t="s">
        <v>92</v>
      </c>
      <c r="G78" s="242">
        <f>G76</f>
        <v>2.4550000000000001</v>
      </c>
      <c r="H78" s="296"/>
      <c r="I78" s="298">
        <f t="shared" si="5"/>
        <v>0</v>
      </c>
    </row>
    <row r="79" spans="1:9" customFormat="1" ht="14">
      <c r="A79" s="238">
        <v>49</v>
      </c>
      <c r="B79" s="239" t="s">
        <v>140</v>
      </c>
      <c r="C79" s="239" t="s">
        <v>141</v>
      </c>
      <c r="D79" s="240" t="s">
        <v>356</v>
      </c>
      <c r="E79" s="241" t="s">
        <v>386</v>
      </c>
      <c r="F79" s="239" t="s">
        <v>92</v>
      </c>
      <c r="G79" s="242">
        <f>G76</f>
        <v>2.4550000000000001</v>
      </c>
      <c r="H79" s="296"/>
      <c r="I79" s="298">
        <f t="shared" si="5"/>
        <v>0</v>
      </c>
    </row>
    <row r="80" spans="1:9" customFormat="1" ht="14">
      <c r="A80" s="238">
        <v>50</v>
      </c>
      <c r="B80" s="239" t="s">
        <v>90</v>
      </c>
      <c r="C80" s="239" t="s">
        <v>80</v>
      </c>
      <c r="D80" s="240" t="s">
        <v>171</v>
      </c>
      <c r="E80" s="241" t="s">
        <v>172</v>
      </c>
      <c r="F80" s="239" t="s">
        <v>114</v>
      </c>
      <c r="G80" s="242">
        <v>4</v>
      </c>
      <c r="H80" s="296"/>
      <c r="I80" s="298">
        <f t="shared" si="5"/>
        <v>0</v>
      </c>
    </row>
    <row r="81" spans="1:9" customFormat="1" ht="14">
      <c r="A81" s="238">
        <v>51</v>
      </c>
      <c r="B81" s="239" t="s">
        <v>90</v>
      </c>
      <c r="C81" s="239" t="s">
        <v>80</v>
      </c>
      <c r="D81" s="240" t="s">
        <v>463</v>
      </c>
      <c r="E81" s="241" t="s">
        <v>464</v>
      </c>
      <c r="F81" s="239" t="s">
        <v>114</v>
      </c>
      <c r="G81" s="242">
        <v>2</v>
      </c>
      <c r="H81" s="296"/>
      <c r="I81" s="298">
        <f t="shared" si="5"/>
        <v>0</v>
      </c>
    </row>
    <row r="82" spans="1:9" customFormat="1" ht="14">
      <c r="A82" s="238">
        <v>52</v>
      </c>
      <c r="B82" s="239" t="s">
        <v>90</v>
      </c>
      <c r="C82" s="239" t="s">
        <v>80</v>
      </c>
      <c r="D82" s="240" t="s">
        <v>465</v>
      </c>
      <c r="E82" s="241" t="s">
        <v>466</v>
      </c>
      <c r="F82" s="239" t="s">
        <v>114</v>
      </c>
      <c r="G82" s="242">
        <v>5</v>
      </c>
      <c r="H82" s="296"/>
      <c r="I82" s="298">
        <f t="shared" si="5"/>
        <v>0</v>
      </c>
    </row>
    <row r="83" spans="1:9" customFormat="1" ht="14">
      <c r="A83" s="238">
        <v>53</v>
      </c>
      <c r="B83" s="239" t="s">
        <v>90</v>
      </c>
      <c r="C83" s="239" t="s">
        <v>80</v>
      </c>
      <c r="D83" s="240" t="s">
        <v>173</v>
      </c>
      <c r="E83" s="241" t="s">
        <v>174</v>
      </c>
      <c r="F83" s="239" t="s">
        <v>114</v>
      </c>
      <c r="G83" s="242">
        <v>16</v>
      </c>
      <c r="H83" s="296"/>
      <c r="I83" s="298">
        <f t="shared" si="5"/>
        <v>0</v>
      </c>
    </row>
    <row r="84" spans="1:9" customFormat="1" ht="14">
      <c r="A84" s="238">
        <v>54</v>
      </c>
      <c r="B84" s="239" t="s">
        <v>90</v>
      </c>
      <c r="C84" s="239" t="s">
        <v>80</v>
      </c>
      <c r="D84" s="240" t="s">
        <v>175</v>
      </c>
      <c r="E84" s="241" t="s">
        <v>176</v>
      </c>
      <c r="F84" s="239" t="s">
        <v>41</v>
      </c>
      <c r="G84" s="242">
        <v>100</v>
      </c>
      <c r="H84" s="296"/>
      <c r="I84" s="298">
        <f t="shared" si="5"/>
        <v>0</v>
      </c>
    </row>
    <row r="85" spans="1:9" s="215" customFormat="1" ht="14">
      <c r="A85" s="223"/>
      <c r="B85" s="224" t="s">
        <v>52</v>
      </c>
      <c r="C85" s="225"/>
      <c r="D85" s="226">
        <v>784</v>
      </c>
      <c r="E85" s="227" t="s">
        <v>83</v>
      </c>
      <c r="F85" s="225"/>
      <c r="G85" s="223"/>
      <c r="H85" s="296"/>
      <c r="I85" s="297">
        <f>SUBTOTAL(9,I86:I94)</f>
        <v>0</v>
      </c>
    </row>
    <row r="86" spans="1:9" customFormat="1" ht="14">
      <c r="A86" s="238">
        <v>55</v>
      </c>
      <c r="B86" s="239" t="s">
        <v>90</v>
      </c>
      <c r="C86" s="239" t="s">
        <v>82</v>
      </c>
      <c r="D86" s="240" t="s">
        <v>177</v>
      </c>
      <c r="E86" s="241" t="s">
        <v>178</v>
      </c>
      <c r="F86" s="239" t="s">
        <v>92</v>
      </c>
      <c r="G86" s="242">
        <f>'Seznam figur'!D22*1.15</f>
        <v>204.10747399999997</v>
      </c>
      <c r="H86" s="296"/>
      <c r="I86" s="298">
        <f t="shared" ref="I86:I94" si="6">ROUND(G86*H86,2)</f>
        <v>0</v>
      </c>
    </row>
    <row r="87" spans="1:9" customFormat="1" ht="14">
      <c r="A87" s="238"/>
      <c r="B87" s="239"/>
      <c r="C87" s="239"/>
      <c r="D87" s="240"/>
      <c r="E87" s="276" t="s">
        <v>522</v>
      </c>
      <c r="F87" s="239"/>
      <c r="G87" s="242"/>
      <c r="H87" s="296"/>
      <c r="I87" s="298"/>
    </row>
    <row r="88" spans="1:9" customFormat="1" ht="14">
      <c r="A88" s="238">
        <v>56</v>
      </c>
      <c r="B88" s="239" t="s">
        <v>90</v>
      </c>
      <c r="C88" s="239" t="s">
        <v>82</v>
      </c>
      <c r="D88" s="240" t="s">
        <v>179</v>
      </c>
      <c r="E88" s="241" t="s">
        <v>337</v>
      </c>
      <c r="F88" s="239" t="s">
        <v>92</v>
      </c>
      <c r="G88" s="242">
        <f>G86</f>
        <v>204.10747399999997</v>
      </c>
      <c r="H88" s="296"/>
      <c r="I88" s="298">
        <f t="shared" si="6"/>
        <v>0</v>
      </c>
    </row>
    <row r="89" spans="1:9" customFormat="1" ht="14">
      <c r="A89" s="238">
        <v>57</v>
      </c>
      <c r="B89" s="239" t="s">
        <v>90</v>
      </c>
      <c r="C89" s="239" t="s">
        <v>82</v>
      </c>
      <c r="D89" s="240" t="s">
        <v>180</v>
      </c>
      <c r="E89" s="241" t="s">
        <v>181</v>
      </c>
      <c r="F89" s="239" t="s">
        <v>97</v>
      </c>
      <c r="G89" s="242">
        <f>G86</f>
        <v>204.10747399999997</v>
      </c>
      <c r="H89" s="296"/>
      <c r="I89" s="298">
        <f t="shared" si="6"/>
        <v>0</v>
      </c>
    </row>
    <row r="90" spans="1:9" customFormat="1" ht="14">
      <c r="A90" s="238">
        <v>58</v>
      </c>
      <c r="B90" s="239" t="s">
        <v>90</v>
      </c>
      <c r="C90" s="239" t="s">
        <v>82</v>
      </c>
      <c r="D90" s="240" t="s">
        <v>182</v>
      </c>
      <c r="E90" s="241" t="s">
        <v>183</v>
      </c>
      <c r="F90" s="239" t="s">
        <v>92</v>
      </c>
      <c r="G90" s="242">
        <f>G86</f>
        <v>204.10747399999997</v>
      </c>
      <c r="H90" s="296"/>
      <c r="I90" s="298">
        <f t="shared" si="6"/>
        <v>0</v>
      </c>
    </row>
    <row r="91" spans="1:9" customFormat="1" ht="14">
      <c r="A91" s="238">
        <v>59</v>
      </c>
      <c r="B91" s="239" t="s">
        <v>90</v>
      </c>
      <c r="C91" s="239" t="s">
        <v>82</v>
      </c>
      <c r="D91" s="240" t="s">
        <v>184</v>
      </c>
      <c r="E91" s="241" t="s">
        <v>185</v>
      </c>
      <c r="F91" s="239" t="s">
        <v>92</v>
      </c>
      <c r="G91" s="242">
        <v>18</v>
      </c>
      <c r="H91" s="296"/>
      <c r="I91" s="298">
        <f t="shared" si="6"/>
        <v>0</v>
      </c>
    </row>
    <row r="92" spans="1:9" customFormat="1" ht="14">
      <c r="A92" s="238">
        <v>60</v>
      </c>
      <c r="B92" s="239" t="s">
        <v>90</v>
      </c>
      <c r="C92" s="239" t="s">
        <v>82</v>
      </c>
      <c r="D92" s="240" t="s">
        <v>186</v>
      </c>
      <c r="E92" s="241" t="s">
        <v>187</v>
      </c>
      <c r="F92" s="239" t="s">
        <v>92</v>
      </c>
      <c r="G92" s="242">
        <v>3</v>
      </c>
      <c r="H92" s="296"/>
      <c r="I92" s="298">
        <f t="shared" si="6"/>
        <v>0</v>
      </c>
    </row>
    <row r="93" spans="1:9" customFormat="1" ht="14">
      <c r="A93" s="238">
        <v>61</v>
      </c>
      <c r="B93" s="239" t="s">
        <v>90</v>
      </c>
      <c r="C93" s="239" t="s">
        <v>82</v>
      </c>
      <c r="D93" s="240" t="s">
        <v>188</v>
      </c>
      <c r="E93" s="241" t="s">
        <v>189</v>
      </c>
      <c r="F93" s="239" t="s">
        <v>92</v>
      </c>
      <c r="G93" s="242">
        <v>73</v>
      </c>
      <c r="H93" s="296"/>
      <c r="I93" s="298">
        <f t="shared" si="6"/>
        <v>0</v>
      </c>
    </row>
    <row r="94" spans="1:9" customFormat="1" ht="14">
      <c r="A94" s="238">
        <v>62</v>
      </c>
      <c r="B94" s="239" t="s">
        <v>90</v>
      </c>
      <c r="C94" s="239" t="s">
        <v>82</v>
      </c>
      <c r="D94" s="240" t="s">
        <v>190</v>
      </c>
      <c r="E94" s="241" t="s">
        <v>191</v>
      </c>
      <c r="F94" s="239" t="s">
        <v>92</v>
      </c>
      <c r="G94" s="242">
        <f>G86</f>
        <v>204.10747399999997</v>
      </c>
      <c r="H94" s="296"/>
      <c r="I94" s="298">
        <f t="shared" si="6"/>
        <v>0</v>
      </c>
    </row>
    <row r="95" spans="1:9" s="215" customFormat="1" ht="14">
      <c r="A95" s="217"/>
      <c r="B95" s="218"/>
      <c r="C95" s="219"/>
      <c r="D95" s="220" t="s">
        <v>213</v>
      </c>
      <c r="E95" s="221" t="s">
        <v>419</v>
      </c>
      <c r="F95" s="219"/>
      <c r="G95" s="217"/>
      <c r="H95" s="296"/>
      <c r="I95" s="295">
        <f>SUBTOTAL(9,I96:I183)</f>
        <v>0</v>
      </c>
    </row>
    <row r="96" spans="1:9" s="215" customFormat="1" ht="14">
      <c r="A96" s="209"/>
      <c r="B96" s="224"/>
      <c r="C96" s="225"/>
      <c r="D96" s="226">
        <v>742</v>
      </c>
      <c r="E96" s="227" t="s">
        <v>203</v>
      </c>
      <c r="F96" s="225"/>
      <c r="G96" s="223"/>
      <c r="H96" s="299"/>
      <c r="I96" s="297">
        <f>SUBTOTAL(9,I97:I110)</f>
        <v>0</v>
      </c>
    </row>
    <row r="97" spans="1:9" customFormat="1" ht="14">
      <c r="A97" s="238">
        <v>63</v>
      </c>
      <c r="B97" s="239" t="s">
        <v>90</v>
      </c>
      <c r="C97" s="239">
        <v>742</v>
      </c>
      <c r="D97" s="240" t="s">
        <v>269</v>
      </c>
      <c r="E97" s="241" t="s">
        <v>270</v>
      </c>
      <c r="F97" s="239" t="s">
        <v>97</v>
      </c>
      <c r="G97" s="242">
        <v>14</v>
      </c>
      <c r="H97" s="296"/>
      <c r="I97" s="298">
        <f t="shared" ref="I97:I110" si="7">ROUND(G97*H97,2)</f>
        <v>0</v>
      </c>
    </row>
    <row r="98" spans="1:9" customFormat="1" ht="14">
      <c r="A98" s="238">
        <v>64</v>
      </c>
      <c r="B98" s="239" t="s">
        <v>140</v>
      </c>
      <c r="C98" s="239" t="s">
        <v>141</v>
      </c>
      <c r="D98" s="240" t="s">
        <v>265</v>
      </c>
      <c r="E98" s="241" t="s">
        <v>266</v>
      </c>
      <c r="F98" s="239" t="s">
        <v>97</v>
      </c>
      <c r="G98" s="242">
        <f>G97</f>
        <v>14</v>
      </c>
      <c r="H98" s="296"/>
      <c r="I98" s="298">
        <f t="shared" si="7"/>
        <v>0</v>
      </c>
    </row>
    <row r="99" spans="1:9" customFormat="1" ht="14">
      <c r="A99" s="238">
        <v>65</v>
      </c>
      <c r="B99" s="239" t="s">
        <v>90</v>
      </c>
      <c r="C99" s="239">
        <v>742</v>
      </c>
      <c r="D99" s="240" t="s">
        <v>467</v>
      </c>
      <c r="E99" s="241" t="s">
        <v>468</v>
      </c>
      <c r="F99" s="239" t="s">
        <v>97</v>
      </c>
      <c r="G99" s="242">
        <f>SUM(G100)</f>
        <v>10</v>
      </c>
      <c r="H99" s="296"/>
      <c r="I99" s="298">
        <f t="shared" si="7"/>
        <v>0</v>
      </c>
    </row>
    <row r="100" spans="1:9" customFormat="1" ht="14">
      <c r="A100" s="238">
        <v>66</v>
      </c>
      <c r="B100" s="239" t="s">
        <v>140</v>
      </c>
      <c r="C100" s="239" t="s">
        <v>141</v>
      </c>
      <c r="D100" s="240" t="s">
        <v>280</v>
      </c>
      <c r="E100" s="241" t="s">
        <v>281</v>
      </c>
      <c r="F100" s="239" t="s">
        <v>97</v>
      </c>
      <c r="G100" s="242">
        <v>10</v>
      </c>
      <c r="H100" s="296"/>
      <c r="I100" s="298">
        <f t="shared" si="7"/>
        <v>0</v>
      </c>
    </row>
    <row r="101" spans="1:9" customFormat="1" ht="14">
      <c r="A101" s="238">
        <v>67</v>
      </c>
      <c r="B101" s="239" t="s">
        <v>90</v>
      </c>
      <c r="C101" s="239">
        <v>742</v>
      </c>
      <c r="D101" s="240" t="s">
        <v>469</v>
      </c>
      <c r="E101" s="241" t="s">
        <v>470</v>
      </c>
      <c r="F101" s="239" t="s">
        <v>97</v>
      </c>
      <c r="G101" s="242">
        <f>SUM(G102:G103)</f>
        <v>2</v>
      </c>
      <c r="H101" s="296"/>
      <c r="I101" s="298">
        <f t="shared" si="7"/>
        <v>0</v>
      </c>
    </row>
    <row r="102" spans="1:9" customFormat="1" ht="14">
      <c r="A102" s="238">
        <v>68</v>
      </c>
      <c r="B102" s="239" t="s">
        <v>140</v>
      </c>
      <c r="C102" s="239" t="s">
        <v>141</v>
      </c>
      <c r="D102" s="240" t="s">
        <v>264</v>
      </c>
      <c r="E102" s="241" t="s">
        <v>346</v>
      </c>
      <c r="F102" s="239" t="s">
        <v>97</v>
      </c>
      <c r="G102" s="242">
        <v>1</v>
      </c>
      <c r="H102" s="296"/>
      <c r="I102" s="298">
        <f t="shared" si="7"/>
        <v>0</v>
      </c>
    </row>
    <row r="103" spans="1:9" customFormat="1" ht="14">
      <c r="A103" s="238">
        <v>69</v>
      </c>
      <c r="B103" s="239" t="s">
        <v>140</v>
      </c>
      <c r="C103" s="239" t="s">
        <v>141</v>
      </c>
      <c r="D103" s="240" t="s">
        <v>356</v>
      </c>
      <c r="E103" s="241" t="s">
        <v>374</v>
      </c>
      <c r="F103" s="239" t="s">
        <v>97</v>
      </c>
      <c r="G103" s="242">
        <v>1</v>
      </c>
      <c r="H103" s="296"/>
      <c r="I103" s="298">
        <f t="shared" si="7"/>
        <v>0</v>
      </c>
    </row>
    <row r="104" spans="1:9" customFormat="1" ht="14">
      <c r="A104" s="238">
        <v>70</v>
      </c>
      <c r="B104" s="239" t="s">
        <v>90</v>
      </c>
      <c r="C104" s="239">
        <v>742</v>
      </c>
      <c r="D104" s="240" t="s">
        <v>269</v>
      </c>
      <c r="E104" s="241" t="s">
        <v>270</v>
      </c>
      <c r="F104" s="239" t="s">
        <v>97</v>
      </c>
      <c r="G104" s="242">
        <v>16</v>
      </c>
      <c r="H104" s="296"/>
      <c r="I104" s="298">
        <f t="shared" si="7"/>
        <v>0</v>
      </c>
    </row>
    <row r="105" spans="1:9" customFormat="1" ht="14">
      <c r="A105" s="238">
        <v>71</v>
      </c>
      <c r="B105" s="239" t="s">
        <v>140</v>
      </c>
      <c r="C105" s="239" t="s">
        <v>141</v>
      </c>
      <c r="D105" s="240" t="s">
        <v>267</v>
      </c>
      <c r="E105" s="241" t="s">
        <v>268</v>
      </c>
      <c r="F105" s="239" t="s">
        <v>97</v>
      </c>
      <c r="G105" s="242">
        <f>G104</f>
        <v>16</v>
      </c>
      <c r="H105" s="296"/>
      <c r="I105" s="298">
        <f t="shared" si="7"/>
        <v>0</v>
      </c>
    </row>
    <row r="106" spans="1:9" customFormat="1" ht="14">
      <c r="A106" s="238">
        <v>72</v>
      </c>
      <c r="B106" s="239" t="s">
        <v>90</v>
      </c>
      <c r="C106" s="239">
        <v>742</v>
      </c>
      <c r="D106" s="240" t="s">
        <v>291</v>
      </c>
      <c r="E106" s="241" t="s">
        <v>261</v>
      </c>
      <c r="F106" s="239" t="s">
        <v>114</v>
      </c>
      <c r="G106" s="242">
        <v>160</v>
      </c>
      <c r="H106" s="296"/>
      <c r="I106" s="298">
        <f t="shared" si="7"/>
        <v>0</v>
      </c>
    </row>
    <row r="107" spans="1:9" customFormat="1" ht="14">
      <c r="A107" s="238">
        <v>73</v>
      </c>
      <c r="B107" s="239" t="s">
        <v>140</v>
      </c>
      <c r="C107" s="239" t="s">
        <v>141</v>
      </c>
      <c r="D107" s="240" t="s">
        <v>263</v>
      </c>
      <c r="E107" s="241" t="s">
        <v>262</v>
      </c>
      <c r="F107" s="239" t="s">
        <v>114</v>
      </c>
      <c r="G107" s="242">
        <f>G106</f>
        <v>160</v>
      </c>
      <c r="H107" s="296"/>
      <c r="I107" s="298">
        <f t="shared" si="7"/>
        <v>0</v>
      </c>
    </row>
    <row r="108" spans="1:9" customFormat="1" ht="14">
      <c r="A108" s="238">
        <v>74</v>
      </c>
      <c r="B108" s="239" t="s">
        <v>90</v>
      </c>
      <c r="C108" s="239">
        <v>742</v>
      </c>
      <c r="D108" s="240" t="s">
        <v>292</v>
      </c>
      <c r="E108" s="241" t="s">
        <v>260</v>
      </c>
      <c r="F108" s="239" t="s">
        <v>97</v>
      </c>
      <c r="G108" s="242">
        <v>1</v>
      </c>
      <c r="H108" s="296"/>
      <c r="I108" s="298">
        <f t="shared" si="7"/>
        <v>0</v>
      </c>
    </row>
    <row r="109" spans="1:9" customFormat="1" ht="28">
      <c r="A109" s="238">
        <v>75</v>
      </c>
      <c r="B109" s="239" t="s">
        <v>140</v>
      </c>
      <c r="C109" s="239" t="s">
        <v>141</v>
      </c>
      <c r="D109" s="240" t="s">
        <v>471</v>
      </c>
      <c r="E109" s="241" t="s">
        <v>221</v>
      </c>
      <c r="F109" s="239" t="s">
        <v>97</v>
      </c>
      <c r="G109" s="242">
        <f>G108</f>
        <v>1</v>
      </c>
      <c r="H109" s="296"/>
      <c r="I109" s="298">
        <f t="shared" si="7"/>
        <v>0</v>
      </c>
    </row>
    <row r="110" spans="1:9" customFormat="1" ht="14">
      <c r="A110" s="238">
        <v>76</v>
      </c>
      <c r="B110" s="239" t="s">
        <v>90</v>
      </c>
      <c r="C110" s="239">
        <v>742</v>
      </c>
      <c r="D110" s="240" t="s">
        <v>271</v>
      </c>
      <c r="E110" s="241" t="s">
        <v>272</v>
      </c>
      <c r="F110" s="239" t="s">
        <v>97</v>
      </c>
      <c r="G110" s="242">
        <f>(G97+G104)/2</f>
        <v>15</v>
      </c>
      <c r="H110" s="296"/>
      <c r="I110" s="298">
        <f t="shared" si="7"/>
        <v>0</v>
      </c>
    </row>
    <row r="111" spans="1:9" s="216" customFormat="1" ht="14">
      <c r="A111" s="209"/>
      <c r="B111" s="224"/>
      <c r="C111" s="225"/>
      <c r="D111" s="226">
        <v>741</v>
      </c>
      <c r="E111" s="227" t="s">
        <v>204</v>
      </c>
      <c r="F111" s="225"/>
      <c r="G111" s="223"/>
      <c r="H111" s="296"/>
      <c r="I111" s="297">
        <f>SUBTOTAL(9,I112:I158)</f>
        <v>0</v>
      </c>
    </row>
    <row r="112" spans="1:9" customFormat="1" ht="14">
      <c r="A112" s="238">
        <v>77</v>
      </c>
      <c r="B112" s="239" t="s">
        <v>90</v>
      </c>
      <c r="C112" s="239">
        <v>741</v>
      </c>
      <c r="D112" s="240" t="s">
        <v>293</v>
      </c>
      <c r="E112" s="241" t="s">
        <v>259</v>
      </c>
      <c r="F112" s="239" t="s">
        <v>97</v>
      </c>
      <c r="G112" s="242">
        <v>1</v>
      </c>
      <c r="H112" s="296"/>
      <c r="I112" s="298">
        <f t="shared" ref="I112:I158" si="8">ROUND(G112*H112,2)</f>
        <v>0</v>
      </c>
    </row>
    <row r="113" spans="1:9" customFormat="1" ht="14">
      <c r="A113" s="238">
        <v>78</v>
      </c>
      <c r="B113" s="239" t="s">
        <v>140</v>
      </c>
      <c r="C113" s="239" t="s">
        <v>141</v>
      </c>
      <c r="D113" s="240" t="s">
        <v>274</v>
      </c>
      <c r="E113" s="241" t="s">
        <v>275</v>
      </c>
      <c r="F113" s="239" t="s">
        <v>97</v>
      </c>
      <c r="G113" s="242">
        <v>1</v>
      </c>
      <c r="H113" s="296"/>
      <c r="I113" s="298">
        <f t="shared" si="8"/>
        <v>0</v>
      </c>
    </row>
    <row r="114" spans="1:9" customFormat="1" ht="28">
      <c r="A114" s="238">
        <v>79</v>
      </c>
      <c r="B114" s="239"/>
      <c r="C114" s="239" t="s">
        <v>231</v>
      </c>
      <c r="D114" s="240"/>
      <c r="E114" s="241" t="s">
        <v>357</v>
      </c>
      <c r="F114" s="239" t="s">
        <v>133</v>
      </c>
      <c r="G114" s="242">
        <f>G112</f>
        <v>1</v>
      </c>
      <c r="H114" s="296"/>
      <c r="I114" s="298">
        <f t="shared" si="8"/>
        <v>0</v>
      </c>
    </row>
    <row r="115" spans="1:9" customFormat="1" ht="14">
      <c r="A115" s="238">
        <v>80</v>
      </c>
      <c r="B115" s="239" t="s">
        <v>90</v>
      </c>
      <c r="C115" s="239">
        <v>741</v>
      </c>
      <c r="D115" s="240" t="s">
        <v>289</v>
      </c>
      <c r="E115" s="241" t="s">
        <v>252</v>
      </c>
      <c r="F115" s="239" t="s">
        <v>97</v>
      </c>
      <c r="G115" s="242">
        <v>7</v>
      </c>
      <c r="H115" s="296"/>
      <c r="I115" s="298">
        <f t="shared" si="8"/>
        <v>0</v>
      </c>
    </row>
    <row r="116" spans="1:9" customFormat="1" ht="28">
      <c r="A116" s="238">
        <v>81</v>
      </c>
      <c r="B116" s="239" t="s">
        <v>140</v>
      </c>
      <c r="C116" s="239" t="s">
        <v>141</v>
      </c>
      <c r="D116" s="240" t="s">
        <v>472</v>
      </c>
      <c r="E116" s="241" t="s">
        <v>473</v>
      </c>
      <c r="F116" s="239" t="s">
        <v>97</v>
      </c>
      <c r="G116" s="242">
        <f>G115</f>
        <v>7</v>
      </c>
      <c r="H116" s="296"/>
      <c r="I116" s="298">
        <f t="shared" si="8"/>
        <v>0</v>
      </c>
    </row>
    <row r="117" spans="1:9" customFormat="1" ht="14">
      <c r="A117" s="238">
        <v>82</v>
      </c>
      <c r="B117" s="239" t="s">
        <v>90</v>
      </c>
      <c r="C117" s="239">
        <v>741</v>
      </c>
      <c r="D117" s="240" t="s">
        <v>294</v>
      </c>
      <c r="E117" s="241" t="s">
        <v>257</v>
      </c>
      <c r="F117" s="239" t="s">
        <v>97</v>
      </c>
      <c r="G117" s="242">
        <v>1</v>
      </c>
      <c r="H117" s="296"/>
      <c r="I117" s="298">
        <f t="shared" si="8"/>
        <v>0</v>
      </c>
    </row>
    <row r="118" spans="1:9" customFormat="1" ht="14">
      <c r="A118" s="238">
        <v>83</v>
      </c>
      <c r="B118" s="239" t="s">
        <v>140</v>
      </c>
      <c r="C118" s="239" t="s">
        <v>141</v>
      </c>
      <c r="D118" s="240" t="s">
        <v>255</v>
      </c>
      <c r="E118" s="241" t="s">
        <v>256</v>
      </c>
      <c r="F118" s="239" t="s">
        <v>97</v>
      </c>
      <c r="G118" s="242">
        <f>G117</f>
        <v>1</v>
      </c>
      <c r="H118" s="296"/>
      <c r="I118" s="298">
        <f t="shared" si="8"/>
        <v>0</v>
      </c>
    </row>
    <row r="119" spans="1:9" customFormat="1" ht="14">
      <c r="A119" s="238">
        <v>84</v>
      </c>
      <c r="B119" s="239" t="s">
        <v>90</v>
      </c>
      <c r="C119" s="239">
        <v>741</v>
      </c>
      <c r="D119" s="240" t="s">
        <v>295</v>
      </c>
      <c r="E119" s="241" t="s">
        <v>258</v>
      </c>
      <c r="F119" s="239" t="s">
        <v>97</v>
      </c>
      <c r="G119" s="242">
        <f>G117</f>
        <v>1</v>
      </c>
      <c r="H119" s="296"/>
      <c r="I119" s="298">
        <f t="shared" si="8"/>
        <v>0</v>
      </c>
    </row>
    <row r="120" spans="1:9" customFormat="1" ht="14">
      <c r="A120" s="238">
        <v>85</v>
      </c>
      <c r="B120" s="239" t="s">
        <v>90</v>
      </c>
      <c r="C120" s="239">
        <v>741</v>
      </c>
      <c r="D120" s="240" t="s">
        <v>296</v>
      </c>
      <c r="E120" s="241" t="s">
        <v>297</v>
      </c>
      <c r="F120" s="239" t="s">
        <v>114</v>
      </c>
      <c r="G120" s="242">
        <v>100</v>
      </c>
      <c r="H120" s="296"/>
      <c r="I120" s="298">
        <f t="shared" si="8"/>
        <v>0</v>
      </c>
    </row>
    <row r="121" spans="1:9" customFormat="1" ht="14">
      <c r="A121" s="238">
        <v>86</v>
      </c>
      <c r="B121" s="239" t="s">
        <v>140</v>
      </c>
      <c r="C121" s="239" t="s">
        <v>141</v>
      </c>
      <c r="D121" s="240" t="s">
        <v>298</v>
      </c>
      <c r="E121" s="241" t="s">
        <v>299</v>
      </c>
      <c r="F121" s="239" t="s">
        <v>114</v>
      </c>
      <c r="G121" s="242">
        <f>G120</f>
        <v>100</v>
      </c>
      <c r="H121" s="296"/>
      <c r="I121" s="298">
        <f t="shared" si="8"/>
        <v>0</v>
      </c>
    </row>
    <row r="122" spans="1:9" customFormat="1" ht="14">
      <c r="A122" s="238">
        <v>87</v>
      </c>
      <c r="B122" s="239" t="s">
        <v>90</v>
      </c>
      <c r="C122" s="239">
        <v>741</v>
      </c>
      <c r="D122" s="240" t="s">
        <v>338</v>
      </c>
      <c r="E122" s="241" t="s">
        <v>300</v>
      </c>
      <c r="F122" s="239" t="s">
        <v>97</v>
      </c>
      <c r="G122" s="242">
        <f>2*G123</f>
        <v>28</v>
      </c>
      <c r="H122" s="296"/>
      <c r="I122" s="298">
        <f t="shared" si="8"/>
        <v>0</v>
      </c>
    </row>
    <row r="123" spans="1:9" customFormat="1" ht="14">
      <c r="A123" s="238">
        <v>88</v>
      </c>
      <c r="B123" s="239" t="s">
        <v>140</v>
      </c>
      <c r="C123" s="239" t="s">
        <v>141</v>
      </c>
      <c r="D123" s="240" t="s">
        <v>301</v>
      </c>
      <c r="E123" s="241" t="s">
        <v>302</v>
      </c>
      <c r="F123" s="239" t="s">
        <v>97</v>
      </c>
      <c r="G123" s="242">
        <v>14</v>
      </c>
      <c r="H123" s="296"/>
      <c r="I123" s="298">
        <f t="shared" si="8"/>
        <v>0</v>
      </c>
    </row>
    <row r="124" spans="1:9" customFormat="1" ht="14">
      <c r="A124" s="238">
        <v>89</v>
      </c>
      <c r="B124" s="239" t="s">
        <v>140</v>
      </c>
      <c r="C124" s="239" t="s">
        <v>141</v>
      </c>
      <c r="D124" s="240" t="s">
        <v>303</v>
      </c>
      <c r="E124" s="241" t="s">
        <v>304</v>
      </c>
      <c r="F124" s="239" t="s">
        <v>97</v>
      </c>
      <c r="G124" s="242">
        <f>G123</f>
        <v>14</v>
      </c>
      <c r="H124" s="296"/>
      <c r="I124" s="298">
        <f t="shared" si="8"/>
        <v>0</v>
      </c>
    </row>
    <row r="125" spans="1:9" customFormat="1" ht="14">
      <c r="A125" s="238">
        <v>90</v>
      </c>
      <c r="B125" s="239" t="s">
        <v>140</v>
      </c>
      <c r="C125" s="239" t="s">
        <v>141</v>
      </c>
      <c r="D125" s="241" t="s">
        <v>474</v>
      </c>
      <c r="E125" s="241" t="s">
        <v>475</v>
      </c>
      <c r="F125" s="239" t="s">
        <v>97</v>
      </c>
      <c r="G125" s="242">
        <v>10</v>
      </c>
      <c r="H125" s="296"/>
      <c r="I125" s="298">
        <f t="shared" si="8"/>
        <v>0</v>
      </c>
    </row>
    <row r="126" spans="1:9" customFormat="1" ht="14">
      <c r="A126" s="238">
        <v>91</v>
      </c>
      <c r="B126" s="239" t="s">
        <v>140</v>
      </c>
      <c r="C126" s="239" t="s">
        <v>141</v>
      </c>
      <c r="D126" s="241" t="s">
        <v>476</v>
      </c>
      <c r="E126" s="241" t="s">
        <v>477</v>
      </c>
      <c r="F126" s="239" t="s">
        <v>97</v>
      </c>
      <c r="G126" s="242">
        <v>2</v>
      </c>
      <c r="H126" s="296"/>
      <c r="I126" s="298">
        <f t="shared" si="8"/>
        <v>0</v>
      </c>
    </row>
    <row r="127" spans="1:9" customFormat="1" ht="14">
      <c r="A127" s="238">
        <v>92</v>
      </c>
      <c r="B127" s="239" t="s">
        <v>90</v>
      </c>
      <c r="C127" s="239">
        <v>741</v>
      </c>
      <c r="D127" s="240" t="s">
        <v>358</v>
      </c>
      <c r="E127" s="241" t="s">
        <v>359</v>
      </c>
      <c r="F127" s="239" t="s">
        <v>97</v>
      </c>
      <c r="G127" s="242">
        <v>6</v>
      </c>
      <c r="H127" s="296"/>
      <c r="I127" s="298">
        <f t="shared" si="8"/>
        <v>0</v>
      </c>
    </row>
    <row r="128" spans="1:9" customFormat="1" ht="14">
      <c r="A128" s="238">
        <v>93</v>
      </c>
      <c r="B128" s="239" t="s">
        <v>140</v>
      </c>
      <c r="C128" s="239" t="s">
        <v>141</v>
      </c>
      <c r="D128" s="240" t="s">
        <v>243</v>
      </c>
      <c r="E128" s="241" t="s">
        <v>244</v>
      </c>
      <c r="F128" s="239" t="s">
        <v>97</v>
      </c>
      <c r="G128" s="242">
        <f>G127</f>
        <v>6</v>
      </c>
      <c r="H128" s="296"/>
      <c r="I128" s="298">
        <f t="shared" si="8"/>
        <v>0</v>
      </c>
    </row>
    <row r="129" spans="1:9" customFormat="1" ht="14">
      <c r="A129" s="238">
        <v>94</v>
      </c>
      <c r="B129" s="239" t="s">
        <v>90</v>
      </c>
      <c r="C129" s="239">
        <v>741</v>
      </c>
      <c r="D129" s="240" t="s">
        <v>333</v>
      </c>
      <c r="E129" s="245" t="s">
        <v>335</v>
      </c>
      <c r="F129" s="239" t="s">
        <v>97</v>
      </c>
      <c r="G129" s="242">
        <v>2</v>
      </c>
      <c r="H129" s="296"/>
      <c r="I129" s="298">
        <f t="shared" si="8"/>
        <v>0</v>
      </c>
    </row>
    <row r="130" spans="1:9" customFormat="1" ht="14">
      <c r="A130" s="238">
        <v>95</v>
      </c>
      <c r="B130" s="239" t="s">
        <v>140</v>
      </c>
      <c r="C130" s="239" t="s">
        <v>141</v>
      </c>
      <c r="D130" s="240" t="s">
        <v>330</v>
      </c>
      <c r="E130" s="245" t="s">
        <v>336</v>
      </c>
      <c r="F130" s="239" t="s">
        <v>97</v>
      </c>
      <c r="G130" s="242">
        <f>G129</f>
        <v>2</v>
      </c>
      <c r="H130" s="296"/>
      <c r="I130" s="298">
        <f t="shared" si="8"/>
        <v>0</v>
      </c>
    </row>
    <row r="131" spans="1:9" customFormat="1" ht="14">
      <c r="A131" s="238">
        <v>96</v>
      </c>
      <c r="B131" s="239" t="s">
        <v>140</v>
      </c>
      <c r="C131" s="239" t="s">
        <v>141</v>
      </c>
      <c r="D131" s="240" t="s">
        <v>329</v>
      </c>
      <c r="E131" s="245" t="s">
        <v>334</v>
      </c>
      <c r="F131" s="239" t="s">
        <v>97</v>
      </c>
      <c r="G131" s="242">
        <f>G129</f>
        <v>2</v>
      </c>
      <c r="H131" s="296"/>
      <c r="I131" s="298">
        <f t="shared" si="8"/>
        <v>0</v>
      </c>
    </row>
    <row r="132" spans="1:9" customFormat="1" ht="14">
      <c r="A132" s="238">
        <v>97</v>
      </c>
      <c r="B132" s="239" t="s">
        <v>90</v>
      </c>
      <c r="C132" s="239">
        <v>741</v>
      </c>
      <c r="D132" s="240" t="s">
        <v>305</v>
      </c>
      <c r="E132" s="241" t="s">
        <v>360</v>
      </c>
      <c r="F132" s="239" t="s">
        <v>97</v>
      </c>
      <c r="G132" s="242">
        <v>1</v>
      </c>
      <c r="H132" s="296"/>
      <c r="I132" s="298">
        <f t="shared" si="8"/>
        <v>0</v>
      </c>
    </row>
    <row r="133" spans="1:9" customFormat="1" ht="14">
      <c r="A133" s="238">
        <v>98</v>
      </c>
      <c r="B133" s="239" t="s">
        <v>140</v>
      </c>
      <c r="C133" s="239" t="s">
        <v>141</v>
      </c>
      <c r="D133" s="240" t="s">
        <v>478</v>
      </c>
      <c r="E133" s="241" t="s">
        <v>479</v>
      </c>
      <c r="F133" s="239" t="s">
        <v>97</v>
      </c>
      <c r="G133" s="242">
        <f>G132</f>
        <v>1</v>
      </c>
      <c r="H133" s="296"/>
      <c r="I133" s="298">
        <f t="shared" si="8"/>
        <v>0</v>
      </c>
    </row>
    <row r="134" spans="1:9" customFormat="1" ht="28">
      <c r="A134" s="238">
        <v>99</v>
      </c>
      <c r="B134" s="239" t="s">
        <v>90</v>
      </c>
      <c r="C134" s="239" t="s">
        <v>231</v>
      </c>
      <c r="D134" s="240"/>
      <c r="E134" s="240" t="s">
        <v>480</v>
      </c>
      <c r="F134" s="239" t="s">
        <v>97</v>
      </c>
      <c r="G134" s="242">
        <v>10</v>
      </c>
      <c r="H134" s="296"/>
      <c r="I134" s="298">
        <f t="shared" si="8"/>
        <v>0</v>
      </c>
    </row>
    <row r="135" spans="1:9" customFormat="1" ht="14">
      <c r="A135" s="238">
        <v>100</v>
      </c>
      <c r="B135" s="239" t="s">
        <v>140</v>
      </c>
      <c r="C135" s="239" t="s">
        <v>231</v>
      </c>
      <c r="D135" s="247"/>
      <c r="E135" s="240" t="s">
        <v>481</v>
      </c>
      <c r="F135" s="239" t="s">
        <v>97</v>
      </c>
      <c r="G135" s="242">
        <v>10</v>
      </c>
      <c r="H135" s="296"/>
      <c r="I135" s="298">
        <f t="shared" si="8"/>
        <v>0</v>
      </c>
    </row>
    <row r="136" spans="1:9" s="248" customFormat="1" ht="14">
      <c r="A136" s="237">
        <v>101</v>
      </c>
      <c r="B136" s="141" t="s">
        <v>90</v>
      </c>
      <c r="C136" s="141">
        <v>741</v>
      </c>
      <c r="D136" s="208" t="s">
        <v>306</v>
      </c>
      <c r="E136" s="164" t="s">
        <v>361</v>
      </c>
      <c r="F136" s="141" t="s">
        <v>97</v>
      </c>
      <c r="G136" s="142">
        <v>3</v>
      </c>
      <c r="H136" s="296"/>
      <c r="I136" s="300">
        <f t="shared" si="8"/>
        <v>0</v>
      </c>
    </row>
    <row r="137" spans="1:9" s="248" customFormat="1" ht="14">
      <c r="A137" s="237">
        <v>102</v>
      </c>
      <c r="B137" s="141" t="s">
        <v>140</v>
      </c>
      <c r="C137" s="141" t="s">
        <v>141</v>
      </c>
      <c r="D137" s="208" t="s">
        <v>253</v>
      </c>
      <c r="E137" s="164" t="s">
        <v>245</v>
      </c>
      <c r="F137" s="141" t="s">
        <v>97</v>
      </c>
      <c r="G137" s="142">
        <f>G136</f>
        <v>3</v>
      </c>
      <c r="H137" s="296"/>
      <c r="I137" s="300">
        <f t="shared" si="8"/>
        <v>0</v>
      </c>
    </row>
    <row r="138" spans="1:9" s="215" customFormat="1" ht="14">
      <c r="A138" s="209">
        <v>103</v>
      </c>
      <c r="B138" s="210" t="s">
        <v>90</v>
      </c>
      <c r="C138" s="210">
        <v>741</v>
      </c>
      <c r="D138" s="211" t="s">
        <v>380</v>
      </c>
      <c r="E138" s="212" t="s">
        <v>378</v>
      </c>
      <c r="F138" s="210" t="s">
        <v>97</v>
      </c>
      <c r="G138" s="213">
        <v>1</v>
      </c>
      <c r="H138" s="296"/>
      <c r="I138" s="296">
        <f t="shared" si="8"/>
        <v>0</v>
      </c>
    </row>
    <row r="139" spans="1:9" s="215" customFormat="1" ht="14">
      <c r="A139" s="209">
        <v>104</v>
      </c>
      <c r="B139" s="210" t="s">
        <v>140</v>
      </c>
      <c r="C139" s="210" t="s">
        <v>141</v>
      </c>
      <c r="D139" s="211" t="s">
        <v>381</v>
      </c>
      <c r="E139" s="249" t="s">
        <v>382</v>
      </c>
      <c r="F139" s="210" t="s">
        <v>97</v>
      </c>
      <c r="G139" s="213">
        <f>G138</f>
        <v>1</v>
      </c>
      <c r="H139" s="296"/>
      <c r="I139" s="296">
        <f t="shared" si="8"/>
        <v>0</v>
      </c>
    </row>
    <row r="140" spans="1:9" s="215" customFormat="1" ht="14">
      <c r="A140" s="209">
        <v>105</v>
      </c>
      <c r="B140" s="210" t="s">
        <v>140</v>
      </c>
      <c r="C140" s="210" t="s">
        <v>141</v>
      </c>
      <c r="D140" s="211" t="s">
        <v>377</v>
      </c>
      <c r="E140" s="249" t="s">
        <v>379</v>
      </c>
      <c r="F140" s="210" t="s">
        <v>97</v>
      </c>
      <c r="G140" s="213">
        <f>G138</f>
        <v>1</v>
      </c>
      <c r="H140" s="296"/>
      <c r="I140" s="296">
        <f t="shared" si="8"/>
        <v>0</v>
      </c>
    </row>
    <row r="141" spans="1:9" customFormat="1" ht="14">
      <c r="A141" s="238">
        <v>106</v>
      </c>
      <c r="B141" s="239" t="s">
        <v>140</v>
      </c>
      <c r="C141" s="239" t="s">
        <v>141</v>
      </c>
      <c r="D141" s="240" t="s">
        <v>332</v>
      </c>
      <c r="E141" s="245" t="s">
        <v>331</v>
      </c>
      <c r="F141" s="239" t="s">
        <v>97</v>
      </c>
      <c r="G141" s="242">
        <v>1</v>
      </c>
      <c r="H141" s="296"/>
      <c r="I141" s="298">
        <f t="shared" si="8"/>
        <v>0</v>
      </c>
    </row>
    <row r="142" spans="1:9" customFormat="1" ht="14">
      <c r="A142" s="238">
        <v>107</v>
      </c>
      <c r="B142" s="239" t="s">
        <v>90</v>
      </c>
      <c r="C142" s="239">
        <v>741</v>
      </c>
      <c r="D142" s="240" t="s">
        <v>327</v>
      </c>
      <c r="E142" s="241" t="s">
        <v>326</v>
      </c>
      <c r="F142" s="239" t="s">
        <v>97</v>
      </c>
      <c r="G142" s="242">
        <f>SUM(G143:G144)</f>
        <v>7</v>
      </c>
      <c r="H142" s="296"/>
      <c r="I142" s="298">
        <f t="shared" si="8"/>
        <v>0</v>
      </c>
    </row>
    <row r="143" spans="1:9" customFormat="1" ht="14">
      <c r="A143" s="238">
        <v>108</v>
      </c>
      <c r="B143" s="239" t="s">
        <v>140</v>
      </c>
      <c r="C143" s="239" t="s">
        <v>141</v>
      </c>
      <c r="D143" s="240" t="s">
        <v>362</v>
      </c>
      <c r="E143" s="241" t="s">
        <v>363</v>
      </c>
      <c r="F143" s="239" t="s">
        <v>97</v>
      </c>
      <c r="G143" s="242">
        <v>5</v>
      </c>
      <c r="H143" s="296"/>
      <c r="I143" s="298">
        <f t="shared" si="8"/>
        <v>0</v>
      </c>
    </row>
    <row r="144" spans="1:9" customFormat="1" ht="14">
      <c r="A144" s="238">
        <v>109</v>
      </c>
      <c r="B144" s="239" t="s">
        <v>140</v>
      </c>
      <c r="C144" s="239" t="s">
        <v>141</v>
      </c>
      <c r="D144" s="240" t="s">
        <v>328</v>
      </c>
      <c r="E144" s="241" t="s">
        <v>364</v>
      </c>
      <c r="F144" s="239" t="s">
        <v>97</v>
      </c>
      <c r="G144" s="242">
        <v>2</v>
      </c>
      <c r="H144" s="296"/>
      <c r="I144" s="298">
        <f t="shared" si="8"/>
        <v>0</v>
      </c>
    </row>
    <row r="145" spans="1:9" customFormat="1" ht="14">
      <c r="A145" s="238">
        <v>110</v>
      </c>
      <c r="B145" s="239" t="s">
        <v>90</v>
      </c>
      <c r="C145" s="239">
        <v>922</v>
      </c>
      <c r="D145" s="240" t="s">
        <v>376</v>
      </c>
      <c r="E145" s="241" t="s">
        <v>375</v>
      </c>
      <c r="F145" s="239" t="s">
        <v>97</v>
      </c>
      <c r="G145" s="242">
        <f>SUM(G146)</f>
        <v>3</v>
      </c>
      <c r="H145" s="296"/>
      <c r="I145" s="298">
        <f t="shared" si="8"/>
        <v>0</v>
      </c>
    </row>
    <row r="146" spans="1:9" customFormat="1" ht="14">
      <c r="A146" s="238">
        <v>111</v>
      </c>
      <c r="B146" s="239" t="s">
        <v>140</v>
      </c>
      <c r="C146" s="239" t="s">
        <v>141</v>
      </c>
      <c r="D146" s="240" t="s">
        <v>325</v>
      </c>
      <c r="E146" s="241" t="s">
        <v>347</v>
      </c>
      <c r="F146" s="239" t="s">
        <v>97</v>
      </c>
      <c r="G146" s="242">
        <v>3</v>
      </c>
      <c r="H146" s="296"/>
      <c r="I146" s="298">
        <f t="shared" si="8"/>
        <v>0</v>
      </c>
    </row>
    <row r="147" spans="1:9" customFormat="1" ht="28">
      <c r="A147" s="238">
        <v>112</v>
      </c>
      <c r="B147" s="239" t="s">
        <v>90</v>
      </c>
      <c r="C147" s="239">
        <v>741</v>
      </c>
      <c r="D147" s="240" t="s">
        <v>307</v>
      </c>
      <c r="E147" s="241" t="s">
        <v>276</v>
      </c>
      <c r="F147" s="239" t="s">
        <v>114</v>
      </c>
      <c r="G147" s="242">
        <v>140</v>
      </c>
      <c r="H147" s="296"/>
      <c r="I147" s="298">
        <f t="shared" si="8"/>
        <v>0</v>
      </c>
    </row>
    <row r="148" spans="1:9" customFormat="1" ht="14">
      <c r="A148" s="238">
        <v>113</v>
      </c>
      <c r="B148" s="239" t="s">
        <v>140</v>
      </c>
      <c r="C148" s="239" t="s">
        <v>141</v>
      </c>
      <c r="D148" s="240" t="s">
        <v>237</v>
      </c>
      <c r="E148" s="241" t="s">
        <v>240</v>
      </c>
      <c r="F148" s="239" t="s">
        <v>114</v>
      </c>
      <c r="G148" s="242">
        <f>G147</f>
        <v>140</v>
      </c>
      <c r="H148" s="296"/>
      <c r="I148" s="298">
        <f t="shared" si="8"/>
        <v>0</v>
      </c>
    </row>
    <row r="149" spans="1:9" customFormat="1" ht="28">
      <c r="A149" s="238">
        <v>114</v>
      </c>
      <c r="B149" s="239" t="s">
        <v>90</v>
      </c>
      <c r="C149" s="239">
        <v>741</v>
      </c>
      <c r="D149" s="240" t="s">
        <v>308</v>
      </c>
      <c r="E149" s="241" t="s">
        <v>277</v>
      </c>
      <c r="F149" s="239" t="s">
        <v>114</v>
      </c>
      <c r="G149" s="242">
        <v>60</v>
      </c>
      <c r="H149" s="296"/>
      <c r="I149" s="298">
        <f t="shared" si="8"/>
        <v>0</v>
      </c>
    </row>
    <row r="150" spans="1:9" customFormat="1" ht="14">
      <c r="A150" s="238">
        <v>115</v>
      </c>
      <c r="B150" s="239" t="s">
        <v>140</v>
      </c>
      <c r="C150" s="239" t="s">
        <v>141</v>
      </c>
      <c r="D150" s="240" t="s">
        <v>482</v>
      </c>
      <c r="E150" s="241" t="s">
        <v>483</v>
      </c>
      <c r="F150" s="239" t="s">
        <v>114</v>
      </c>
      <c r="G150" s="242">
        <f>G149</f>
        <v>60</v>
      </c>
      <c r="H150" s="296"/>
      <c r="I150" s="298">
        <f t="shared" si="8"/>
        <v>0</v>
      </c>
    </row>
    <row r="151" spans="1:9" customFormat="1" ht="28">
      <c r="A151" s="238">
        <v>116</v>
      </c>
      <c r="B151" s="239" t="s">
        <v>140</v>
      </c>
      <c r="C151" s="239" t="s">
        <v>231</v>
      </c>
      <c r="D151" s="240"/>
      <c r="E151" s="241" t="s">
        <v>484</v>
      </c>
      <c r="F151" s="239" t="s">
        <v>97</v>
      </c>
      <c r="G151" s="242">
        <v>10</v>
      </c>
      <c r="H151" s="296"/>
      <c r="I151" s="298">
        <f t="shared" si="8"/>
        <v>0</v>
      </c>
    </row>
    <row r="152" spans="1:9" customFormat="1" ht="14">
      <c r="A152" s="238">
        <v>117</v>
      </c>
      <c r="B152" s="239" t="s">
        <v>90</v>
      </c>
      <c r="C152" s="239">
        <v>741</v>
      </c>
      <c r="D152" s="240" t="s">
        <v>365</v>
      </c>
      <c r="E152" s="241" t="s">
        <v>366</v>
      </c>
      <c r="F152" s="239" t="s">
        <v>114</v>
      </c>
      <c r="G152" s="242">
        <v>80</v>
      </c>
      <c r="H152" s="296"/>
      <c r="I152" s="298">
        <f t="shared" si="8"/>
        <v>0</v>
      </c>
    </row>
    <row r="153" spans="1:9" customFormat="1" ht="14">
      <c r="A153" s="238">
        <v>118</v>
      </c>
      <c r="B153" s="239" t="s">
        <v>140</v>
      </c>
      <c r="C153" s="239" t="s">
        <v>231</v>
      </c>
      <c r="D153" s="240"/>
      <c r="E153" s="241" t="s">
        <v>485</v>
      </c>
      <c r="F153" s="239" t="s">
        <v>114</v>
      </c>
      <c r="G153" s="242">
        <f>G152</f>
        <v>80</v>
      </c>
      <c r="H153" s="296"/>
      <c r="I153" s="298">
        <f t="shared" si="8"/>
        <v>0</v>
      </c>
    </row>
    <row r="154" spans="1:9" customFormat="1" ht="14">
      <c r="A154" s="238">
        <v>119</v>
      </c>
      <c r="B154" s="239" t="s">
        <v>90</v>
      </c>
      <c r="C154" s="239">
        <v>741</v>
      </c>
      <c r="D154" s="240" t="s">
        <v>367</v>
      </c>
      <c r="E154" s="241" t="s">
        <v>368</v>
      </c>
      <c r="F154" s="239"/>
      <c r="G154" s="242">
        <v>25</v>
      </c>
      <c r="H154" s="296"/>
      <c r="I154" s="298">
        <f t="shared" si="8"/>
        <v>0</v>
      </c>
    </row>
    <row r="155" spans="1:9" customFormat="1" ht="14">
      <c r="A155" s="238">
        <v>120</v>
      </c>
      <c r="B155" s="239" t="s">
        <v>140</v>
      </c>
      <c r="C155" s="239" t="s">
        <v>141</v>
      </c>
      <c r="D155" s="240" t="s">
        <v>233</v>
      </c>
      <c r="E155" s="241" t="s">
        <v>234</v>
      </c>
      <c r="F155" s="239" t="s">
        <v>114</v>
      </c>
      <c r="G155" s="242">
        <f>G154</f>
        <v>25</v>
      </c>
      <c r="H155" s="296"/>
      <c r="I155" s="298">
        <f t="shared" si="8"/>
        <v>0</v>
      </c>
    </row>
    <row r="156" spans="1:9" customFormat="1" ht="14">
      <c r="A156" s="238">
        <v>121</v>
      </c>
      <c r="B156" s="239" t="s">
        <v>90</v>
      </c>
      <c r="C156" s="239">
        <v>741</v>
      </c>
      <c r="D156" s="240" t="s">
        <v>367</v>
      </c>
      <c r="E156" s="241" t="s">
        <v>368</v>
      </c>
      <c r="F156" s="239"/>
      <c r="G156" s="242">
        <v>10</v>
      </c>
      <c r="H156" s="296"/>
      <c r="I156" s="298">
        <f t="shared" si="8"/>
        <v>0</v>
      </c>
    </row>
    <row r="157" spans="1:9" customFormat="1" ht="14">
      <c r="A157" s="238">
        <v>122</v>
      </c>
      <c r="B157" s="239" t="s">
        <v>140</v>
      </c>
      <c r="C157" s="239" t="s">
        <v>141</v>
      </c>
      <c r="D157" s="240" t="s">
        <v>236</v>
      </c>
      <c r="E157" s="241" t="s">
        <v>235</v>
      </c>
      <c r="F157" s="239" t="s">
        <v>114</v>
      </c>
      <c r="G157" s="242">
        <f>G156</f>
        <v>10</v>
      </c>
      <c r="H157" s="296"/>
      <c r="I157" s="298">
        <f t="shared" si="8"/>
        <v>0</v>
      </c>
    </row>
    <row r="158" spans="1:9" customFormat="1" ht="28">
      <c r="A158" s="238">
        <v>123</v>
      </c>
      <c r="B158" s="239" t="s">
        <v>90</v>
      </c>
      <c r="C158" s="239">
        <v>741</v>
      </c>
      <c r="D158" s="240" t="s">
        <v>309</v>
      </c>
      <c r="E158" s="241" t="s">
        <v>254</v>
      </c>
      <c r="F158" s="239" t="s">
        <v>97</v>
      </c>
      <c r="G158" s="242">
        <v>1</v>
      </c>
      <c r="H158" s="296"/>
      <c r="I158" s="298">
        <f t="shared" si="8"/>
        <v>0</v>
      </c>
    </row>
    <row r="159" spans="1:9" s="215" customFormat="1" ht="14">
      <c r="A159" s="209"/>
      <c r="B159" s="224"/>
      <c r="C159" s="225"/>
      <c r="D159" s="226">
        <v>741</v>
      </c>
      <c r="E159" s="227" t="s">
        <v>206</v>
      </c>
      <c r="F159" s="225"/>
      <c r="G159" s="223"/>
      <c r="H159" s="296"/>
      <c r="I159" s="297">
        <f>SUBTOTAL(9,I160:I175)</f>
        <v>0</v>
      </c>
    </row>
    <row r="160" spans="1:9" customFormat="1" ht="14">
      <c r="A160" s="238">
        <v>124</v>
      </c>
      <c r="B160" s="239" t="s">
        <v>90</v>
      </c>
      <c r="C160" s="239">
        <v>741</v>
      </c>
      <c r="D160" s="240" t="s">
        <v>289</v>
      </c>
      <c r="E160" s="241" t="s">
        <v>252</v>
      </c>
      <c r="F160" s="239" t="s">
        <v>97</v>
      </c>
      <c r="G160" s="242">
        <v>1</v>
      </c>
      <c r="H160" s="296"/>
      <c r="I160" s="298">
        <f t="shared" ref="I160:I183" si="9">ROUND(G160*H160,2)</f>
        <v>0</v>
      </c>
    </row>
    <row r="161" spans="1:9" customFormat="1" ht="28">
      <c r="A161" s="238">
        <v>125</v>
      </c>
      <c r="B161" s="239" t="s">
        <v>140</v>
      </c>
      <c r="C161" s="239" t="s">
        <v>141</v>
      </c>
      <c r="D161" s="240" t="s">
        <v>486</v>
      </c>
      <c r="E161" s="241" t="s">
        <v>487</v>
      </c>
      <c r="F161" s="239" t="s">
        <v>97</v>
      </c>
      <c r="G161" s="242">
        <f>G160</f>
        <v>1</v>
      </c>
      <c r="H161" s="296"/>
      <c r="I161" s="298">
        <f t="shared" si="9"/>
        <v>0</v>
      </c>
    </row>
    <row r="162" spans="1:9" customFormat="1" ht="14">
      <c r="A162" s="238">
        <v>126</v>
      </c>
      <c r="B162" s="239" t="s">
        <v>90</v>
      </c>
      <c r="C162" s="239" t="s">
        <v>231</v>
      </c>
      <c r="D162" s="240"/>
      <c r="E162" s="241" t="s">
        <v>383</v>
      </c>
      <c r="F162" s="239" t="s">
        <v>97</v>
      </c>
      <c r="G162" s="242">
        <v>21</v>
      </c>
      <c r="H162" s="296"/>
      <c r="I162" s="298">
        <f t="shared" si="9"/>
        <v>0</v>
      </c>
    </row>
    <row r="163" spans="1:9" customFormat="1" ht="28">
      <c r="A163" s="238">
        <v>127</v>
      </c>
      <c r="B163" s="239" t="s">
        <v>90</v>
      </c>
      <c r="C163" s="239">
        <v>741</v>
      </c>
      <c r="D163" s="240" t="s">
        <v>310</v>
      </c>
      <c r="E163" s="241" t="s">
        <v>273</v>
      </c>
      <c r="F163" s="239" t="s">
        <v>97</v>
      </c>
      <c r="G163" s="242">
        <f>SUM(G164)</f>
        <v>20</v>
      </c>
      <c r="H163" s="296"/>
      <c r="I163" s="298">
        <f t="shared" si="9"/>
        <v>0</v>
      </c>
    </row>
    <row r="164" spans="1:9" customFormat="1" ht="84">
      <c r="A164" s="238">
        <v>128</v>
      </c>
      <c r="B164" s="239" t="s">
        <v>140</v>
      </c>
      <c r="C164" s="239" t="s">
        <v>231</v>
      </c>
      <c r="D164" s="240" t="s">
        <v>488</v>
      </c>
      <c r="E164" s="241" t="s">
        <v>489</v>
      </c>
      <c r="F164" s="239" t="s">
        <v>97</v>
      </c>
      <c r="G164" s="242">
        <v>20</v>
      </c>
      <c r="H164" s="296"/>
      <c r="I164" s="298">
        <f t="shared" si="9"/>
        <v>0</v>
      </c>
    </row>
    <row r="165" spans="1:9" customFormat="1" ht="14">
      <c r="A165" s="238">
        <v>129</v>
      </c>
      <c r="B165" s="239" t="s">
        <v>90</v>
      </c>
      <c r="C165" s="239">
        <v>741</v>
      </c>
      <c r="D165" s="240" t="s">
        <v>311</v>
      </c>
      <c r="E165" s="241" t="s">
        <v>372</v>
      </c>
      <c r="F165" s="239" t="s">
        <v>97</v>
      </c>
      <c r="G165" s="242">
        <v>3</v>
      </c>
      <c r="H165" s="296"/>
      <c r="I165" s="298">
        <f t="shared" si="9"/>
        <v>0</v>
      </c>
    </row>
    <row r="166" spans="1:9" customFormat="1" ht="14">
      <c r="A166" s="238">
        <v>130</v>
      </c>
      <c r="B166" s="239" t="s">
        <v>140</v>
      </c>
      <c r="C166" s="239" t="s">
        <v>141</v>
      </c>
      <c r="D166" s="240" t="s">
        <v>352</v>
      </c>
      <c r="E166" s="241" t="s">
        <v>353</v>
      </c>
      <c r="F166" s="239" t="s">
        <v>97</v>
      </c>
      <c r="G166" s="242">
        <v>2</v>
      </c>
      <c r="H166" s="296"/>
      <c r="I166" s="298">
        <f t="shared" si="9"/>
        <v>0</v>
      </c>
    </row>
    <row r="167" spans="1:9" customFormat="1" ht="14">
      <c r="A167" s="238">
        <v>131</v>
      </c>
      <c r="B167" s="239" t="s">
        <v>140</v>
      </c>
      <c r="C167" s="239" t="s">
        <v>141</v>
      </c>
      <c r="D167" s="240" t="s">
        <v>354</v>
      </c>
      <c r="E167" s="241" t="s">
        <v>355</v>
      </c>
      <c r="F167" s="239" t="s">
        <v>97</v>
      </c>
      <c r="G167" s="242">
        <v>1</v>
      </c>
      <c r="H167" s="296"/>
      <c r="I167" s="298">
        <f t="shared" si="9"/>
        <v>0</v>
      </c>
    </row>
    <row r="168" spans="1:9" customFormat="1" ht="14">
      <c r="A168" s="238">
        <v>132</v>
      </c>
      <c r="B168" s="239" t="s">
        <v>140</v>
      </c>
      <c r="C168" s="239" t="s">
        <v>141</v>
      </c>
      <c r="D168" s="240" t="s">
        <v>246</v>
      </c>
      <c r="E168" s="241" t="s">
        <v>249</v>
      </c>
      <c r="F168" s="239" t="s">
        <v>97</v>
      </c>
      <c r="G168" s="242">
        <f>G165</f>
        <v>3</v>
      </c>
      <c r="H168" s="296"/>
      <c r="I168" s="298">
        <f t="shared" si="9"/>
        <v>0</v>
      </c>
    </row>
    <row r="169" spans="1:9" customFormat="1" ht="14">
      <c r="A169" s="238">
        <v>133</v>
      </c>
      <c r="B169" s="239" t="s">
        <v>90</v>
      </c>
      <c r="C169" s="239">
        <v>741</v>
      </c>
      <c r="D169" s="240" t="s">
        <v>312</v>
      </c>
      <c r="E169" s="241" t="s">
        <v>373</v>
      </c>
      <c r="F169" s="239" t="s">
        <v>97</v>
      </c>
      <c r="G169" s="242">
        <v>2</v>
      </c>
      <c r="H169" s="296"/>
      <c r="I169" s="298">
        <f t="shared" si="9"/>
        <v>0</v>
      </c>
    </row>
    <row r="170" spans="1:9" customFormat="1" ht="14">
      <c r="A170" s="238">
        <v>134</v>
      </c>
      <c r="B170" s="239" t="s">
        <v>140</v>
      </c>
      <c r="C170" s="239" t="s">
        <v>141</v>
      </c>
      <c r="D170" s="240" t="s">
        <v>247</v>
      </c>
      <c r="E170" s="241" t="s">
        <v>251</v>
      </c>
      <c r="F170" s="239" t="s">
        <v>97</v>
      </c>
      <c r="G170" s="242">
        <v>2</v>
      </c>
      <c r="H170" s="296"/>
      <c r="I170" s="298">
        <f t="shared" si="9"/>
        <v>0</v>
      </c>
    </row>
    <row r="171" spans="1:9" customFormat="1" ht="14">
      <c r="A171" s="238">
        <v>135</v>
      </c>
      <c r="B171" s="239" t="s">
        <v>140</v>
      </c>
      <c r="C171" s="239" t="s">
        <v>141</v>
      </c>
      <c r="D171" s="240" t="s">
        <v>248</v>
      </c>
      <c r="E171" s="241" t="s">
        <v>250</v>
      </c>
      <c r="F171" s="239" t="s">
        <v>97</v>
      </c>
      <c r="G171" s="242">
        <f>G169</f>
        <v>2</v>
      </c>
      <c r="H171" s="296"/>
      <c r="I171" s="298">
        <f t="shared" si="9"/>
        <v>0</v>
      </c>
    </row>
    <row r="172" spans="1:9" customFormat="1" ht="14">
      <c r="A172" s="238">
        <v>136</v>
      </c>
      <c r="B172" s="239" t="s">
        <v>140</v>
      </c>
      <c r="C172" s="239" t="s">
        <v>141</v>
      </c>
      <c r="D172" s="240" t="s">
        <v>242</v>
      </c>
      <c r="E172" s="241" t="s">
        <v>207</v>
      </c>
      <c r="F172" s="239" t="s">
        <v>97</v>
      </c>
      <c r="G172" s="242">
        <v>0</v>
      </c>
      <c r="H172" s="296"/>
      <c r="I172" s="298">
        <f t="shared" si="9"/>
        <v>0</v>
      </c>
    </row>
    <row r="173" spans="1:9" customFormat="1" ht="14">
      <c r="A173" s="238">
        <v>137</v>
      </c>
      <c r="B173" s="239" t="s">
        <v>140</v>
      </c>
      <c r="C173" s="239" t="s">
        <v>141</v>
      </c>
      <c r="D173" s="240" t="s">
        <v>241</v>
      </c>
      <c r="E173" s="241" t="s">
        <v>205</v>
      </c>
      <c r="F173" s="239" t="s">
        <v>97</v>
      </c>
      <c r="G173" s="242">
        <v>1</v>
      </c>
      <c r="H173" s="296"/>
      <c r="I173" s="298">
        <f t="shared" si="9"/>
        <v>0</v>
      </c>
    </row>
    <row r="174" spans="1:9" customFormat="1" ht="28">
      <c r="A174" s="238">
        <v>138</v>
      </c>
      <c r="B174" s="239" t="s">
        <v>90</v>
      </c>
      <c r="C174" s="239">
        <v>741</v>
      </c>
      <c r="D174" s="240" t="s">
        <v>313</v>
      </c>
      <c r="E174" s="241" t="s">
        <v>232</v>
      </c>
      <c r="F174" s="239" t="s">
        <v>114</v>
      </c>
      <c r="G174" s="242">
        <v>150</v>
      </c>
      <c r="H174" s="296"/>
      <c r="I174" s="298">
        <f t="shared" si="9"/>
        <v>0</v>
      </c>
    </row>
    <row r="175" spans="1:9" customFormat="1" ht="14">
      <c r="A175" s="238">
        <v>139</v>
      </c>
      <c r="B175" s="239" t="s">
        <v>140</v>
      </c>
      <c r="C175" s="239" t="s">
        <v>141</v>
      </c>
      <c r="D175" s="240" t="s">
        <v>238</v>
      </c>
      <c r="E175" s="241" t="s">
        <v>239</v>
      </c>
      <c r="F175" s="239" t="s">
        <v>114</v>
      </c>
      <c r="G175" s="242">
        <f>G174</f>
        <v>150</v>
      </c>
      <c r="H175" s="296"/>
      <c r="I175" s="298">
        <f t="shared" si="9"/>
        <v>0</v>
      </c>
    </row>
    <row r="176" spans="1:9" s="215" customFormat="1" ht="14">
      <c r="A176" s="209"/>
      <c r="B176" s="210"/>
      <c r="C176" s="210"/>
      <c r="D176" s="211"/>
      <c r="E176" s="227" t="s">
        <v>199</v>
      </c>
      <c r="F176" s="229"/>
      <c r="G176" s="223"/>
      <c r="H176" s="296"/>
      <c r="I176" s="297">
        <f>SUBTOTAL(9,I177:I183)</f>
        <v>0</v>
      </c>
    </row>
    <row r="177" spans="1:9" s="215" customFormat="1" ht="12.75" customHeight="1">
      <c r="A177" s="209">
        <v>140</v>
      </c>
      <c r="B177" s="210"/>
      <c r="C177" s="210" t="s">
        <v>231</v>
      </c>
      <c r="D177" s="211" t="s">
        <v>200</v>
      </c>
      <c r="E177" s="212" t="s">
        <v>490</v>
      </c>
      <c r="F177" s="210" t="s">
        <v>97</v>
      </c>
      <c r="G177" s="213">
        <v>5</v>
      </c>
      <c r="H177" s="296"/>
      <c r="I177" s="298">
        <f t="shared" si="9"/>
        <v>0</v>
      </c>
    </row>
    <row r="178" spans="1:9" s="215" customFormat="1" ht="12.75" customHeight="1">
      <c r="A178" s="209">
        <v>141</v>
      </c>
      <c r="B178" s="210"/>
      <c r="C178" s="210" t="s">
        <v>231</v>
      </c>
      <c r="D178" s="211" t="s">
        <v>201</v>
      </c>
      <c r="E178" s="212" t="s">
        <v>314</v>
      </c>
      <c r="F178" s="210" t="s">
        <v>97</v>
      </c>
      <c r="G178" s="213">
        <v>5</v>
      </c>
      <c r="H178" s="296"/>
      <c r="I178" s="298">
        <f t="shared" si="9"/>
        <v>0</v>
      </c>
    </row>
    <row r="179" spans="1:9" s="230" customFormat="1" ht="12.75" customHeight="1">
      <c r="A179" s="209">
        <v>142</v>
      </c>
      <c r="B179" s="210" t="s">
        <v>90</v>
      </c>
      <c r="C179" s="210">
        <v>741</v>
      </c>
      <c r="D179" s="211" t="s">
        <v>289</v>
      </c>
      <c r="E179" s="212" t="s">
        <v>316</v>
      </c>
      <c r="F179" s="210" t="s">
        <v>97</v>
      </c>
      <c r="G179" s="213">
        <v>1</v>
      </c>
      <c r="H179" s="296"/>
      <c r="I179" s="298">
        <f t="shared" si="9"/>
        <v>0</v>
      </c>
    </row>
    <row r="180" spans="1:9" s="215" customFormat="1" ht="12.75" customHeight="1">
      <c r="A180" s="209">
        <v>143</v>
      </c>
      <c r="B180" s="210" t="s">
        <v>140</v>
      </c>
      <c r="C180" s="210" t="s">
        <v>141</v>
      </c>
      <c r="D180" s="211" t="s">
        <v>486</v>
      </c>
      <c r="E180" s="212" t="s">
        <v>491</v>
      </c>
      <c r="F180" s="210" t="s">
        <v>97</v>
      </c>
      <c r="G180" s="213">
        <v>1</v>
      </c>
      <c r="H180" s="296"/>
      <c r="I180" s="298">
        <f t="shared" si="9"/>
        <v>0</v>
      </c>
    </row>
    <row r="181" spans="1:9" s="231" customFormat="1" ht="12.75" customHeight="1">
      <c r="A181" s="209">
        <v>144</v>
      </c>
      <c r="B181" s="210" t="s">
        <v>140</v>
      </c>
      <c r="C181" s="210" t="s">
        <v>141</v>
      </c>
      <c r="D181" s="211" t="s">
        <v>278</v>
      </c>
      <c r="E181" s="212" t="s">
        <v>317</v>
      </c>
      <c r="F181" s="210" t="s">
        <v>114</v>
      </c>
      <c r="G181" s="213">
        <v>50</v>
      </c>
      <c r="H181" s="296"/>
      <c r="I181" s="298">
        <f t="shared" si="9"/>
        <v>0</v>
      </c>
    </row>
    <row r="182" spans="1:9" s="231" customFormat="1" ht="12.75" customHeight="1">
      <c r="A182" s="209">
        <v>145</v>
      </c>
      <c r="B182" s="210" t="s">
        <v>90</v>
      </c>
      <c r="C182" s="210">
        <v>741</v>
      </c>
      <c r="D182" s="211" t="s">
        <v>290</v>
      </c>
      <c r="E182" s="212" t="s">
        <v>315</v>
      </c>
      <c r="F182" s="210" t="s">
        <v>114</v>
      </c>
      <c r="G182" s="213">
        <v>50</v>
      </c>
      <c r="H182" s="296"/>
      <c r="I182" s="298">
        <f t="shared" si="9"/>
        <v>0</v>
      </c>
    </row>
    <row r="183" spans="1:9" s="231" customFormat="1" ht="12.75" customHeight="1">
      <c r="A183" s="209">
        <v>146</v>
      </c>
      <c r="B183" s="210"/>
      <c r="C183" s="210" t="s">
        <v>231</v>
      </c>
      <c r="D183" s="211" t="s">
        <v>202</v>
      </c>
      <c r="E183" s="232" t="s">
        <v>318</v>
      </c>
      <c r="F183" s="210" t="s">
        <v>97</v>
      </c>
      <c r="G183" s="213">
        <v>5</v>
      </c>
      <c r="H183" s="296"/>
      <c r="I183" s="298">
        <f t="shared" si="9"/>
        <v>0</v>
      </c>
    </row>
    <row r="184" spans="1:9" s="134" customFormat="1" ht="14">
      <c r="A184" s="179"/>
      <c r="B184" s="146"/>
      <c r="C184" s="191"/>
      <c r="D184" s="196" t="s">
        <v>433</v>
      </c>
      <c r="E184" s="163" t="s">
        <v>36</v>
      </c>
      <c r="F184" s="191"/>
      <c r="G184" s="179"/>
      <c r="H184" s="301"/>
      <c r="I184" s="302">
        <f>SUBTOTAL(9,I185:I188)</f>
        <v>0</v>
      </c>
    </row>
    <row r="185" spans="1:9" ht="14">
      <c r="A185" s="144">
        <v>147</v>
      </c>
      <c r="B185" s="141" t="s">
        <v>90</v>
      </c>
      <c r="C185" s="141" t="s">
        <v>433</v>
      </c>
      <c r="D185" s="198" t="s">
        <v>427</v>
      </c>
      <c r="E185" s="164" t="s">
        <v>214</v>
      </c>
      <c r="F185" s="141" t="s">
        <v>428</v>
      </c>
      <c r="G185" s="142">
        <v>1</v>
      </c>
      <c r="H185" s="300"/>
      <c r="I185" s="300">
        <f t="shared" ref="I185:I188" si="10">ROUND(G185*H185,2)</f>
        <v>0</v>
      </c>
    </row>
    <row r="186" spans="1:9" ht="14">
      <c r="A186" s="144">
        <v>148</v>
      </c>
      <c r="B186" s="141" t="s">
        <v>90</v>
      </c>
      <c r="C186" s="141" t="s">
        <v>433</v>
      </c>
      <c r="D186" s="198" t="s">
        <v>429</v>
      </c>
      <c r="E186" s="164" t="s">
        <v>39</v>
      </c>
      <c r="F186" s="141" t="s">
        <v>428</v>
      </c>
      <c r="G186" s="142">
        <v>1</v>
      </c>
      <c r="H186" s="300"/>
      <c r="I186" s="300">
        <f t="shared" si="10"/>
        <v>0</v>
      </c>
    </row>
    <row r="187" spans="1:9" ht="14">
      <c r="A187" s="144">
        <v>149</v>
      </c>
      <c r="B187" s="141" t="s">
        <v>90</v>
      </c>
      <c r="C187" s="141" t="s">
        <v>433</v>
      </c>
      <c r="D187" s="198" t="s">
        <v>430</v>
      </c>
      <c r="E187" s="164" t="s">
        <v>431</v>
      </c>
      <c r="F187" s="141" t="s">
        <v>428</v>
      </c>
      <c r="G187" s="142">
        <v>1</v>
      </c>
      <c r="H187" s="300"/>
      <c r="I187" s="300">
        <f t="shared" si="10"/>
        <v>0</v>
      </c>
    </row>
    <row r="188" spans="1:9" ht="14">
      <c r="A188" s="144">
        <v>150</v>
      </c>
      <c r="B188" s="141" t="s">
        <v>90</v>
      </c>
      <c r="C188" s="141" t="s">
        <v>433</v>
      </c>
      <c r="D188" s="198" t="s">
        <v>432</v>
      </c>
      <c r="E188" s="164" t="s">
        <v>46</v>
      </c>
      <c r="F188" s="141" t="s">
        <v>428</v>
      </c>
      <c r="G188" s="142">
        <v>1</v>
      </c>
      <c r="H188" s="300"/>
      <c r="I188" s="300">
        <f t="shared" si="10"/>
        <v>0</v>
      </c>
    </row>
    <row r="189" spans="1:9" ht="14">
      <c r="A189" s="182"/>
      <c r="B189" s="189"/>
      <c r="C189" s="189"/>
      <c r="D189" s="199"/>
      <c r="E189" s="168" t="s">
        <v>220</v>
      </c>
      <c r="F189" s="189"/>
      <c r="G189" s="202"/>
      <c r="H189" s="303"/>
      <c r="I189" s="304">
        <f>SUBTOTAL(9,I14:I188)</f>
        <v>0</v>
      </c>
    </row>
  </sheetData>
  <sheetProtection formatCells="0" formatColumns="0" formatRows="0" insertColumns="0" insertRows="0" insertHyperlinks="0" deleteColumns="0" deleteRows="0" sort="0" autoFilter="0" pivotTables="0"/>
  <customSheetViews>
    <customSheetView guid="{D6CFA044-0C8C-4ECE-96A2-AFF3DD5E0425}" scale="70" showPageBreaks="1" showGridLines="0" fitToPage="1" printArea="1" hiddenRows="1" hiddenColumns="1">
      <pane ySplit="12" topLeftCell="A13" activePane="bottomLeft" state="frozen"/>
      <selection pane="bottomLeft" activeCell="A13" sqref="A13"/>
      <pageMargins left="0.59055118110236227" right="0.59055118110236227" top="0.59055118110236227" bottom="0.59055118110236227" header="0.51181102362204722" footer="0.51181102362204722"/>
      <printOptions horizontalCentered="1"/>
      <pageSetup paperSize="9" scale="77" fitToHeight="999" orientation="landscape" errors="blank" r:id="rId1"/>
      <headerFooter alignWithMargins="0"/>
    </customSheetView>
    <customSheetView guid="{82B4F4D9-5370-4303-A97E-2A49E01AF629}" scale="70" showGridLines="0" fitToPage="1" hiddenRows="1" hiddenColumns="1">
      <pane ySplit="12" topLeftCell="A453" activePane="bottomLeft" state="frozen"/>
      <selection pane="bottomLeft" activeCell="E448" sqref="E448"/>
      <pageMargins left="0.59055118110236227" right="0.59055118110236227" top="0.59055118110236227" bottom="0.59055118110236227" header="0.51181102362204722" footer="0.51181102362204722"/>
      <printOptions horizontalCentered="1"/>
      <pageSetup paperSize="9" scale="77" fitToHeight="999" orientation="landscape" errors="blank" r:id="rId2"/>
      <headerFooter alignWithMargins="0"/>
    </customSheetView>
    <customSheetView guid="{65E3123D-ED26-44E3-A414-09EEEF825484}" scale="70" showGridLines="0" fitToPage="1" hiddenRows="1" hiddenColumns="1">
      <pane ySplit="12" topLeftCell="A13" activePane="bottomLeft" state="frozen"/>
      <selection pane="bottomLeft" activeCell="A13" sqref="A13"/>
      <pageMargins left="0.59055118110236227" right="0.59055118110236227" top="0.59055118110236227" bottom="0.59055118110236227" header="0.51181102362204722" footer="0.51181102362204722"/>
      <printOptions horizontalCentered="1"/>
      <pageSetup paperSize="9" scale="77" fitToHeight="999" orientation="landscape" errors="blank" r:id="rId3"/>
      <headerFooter alignWithMargins="0"/>
    </customSheetView>
  </customSheetViews>
  <mergeCells count="4">
    <mergeCell ref="C9:D9"/>
    <mergeCell ref="C8:D8"/>
    <mergeCell ref="C3:E3"/>
    <mergeCell ref="C7:E7"/>
  </mergeCells>
  <printOptions horizontalCentered="1"/>
  <pageMargins left="0.59055118110236227" right="0.59055118110236227" top="0.59055118110236227" bottom="0.59055118110236227" header="0.51181102362204722" footer="0.51181102362204722"/>
  <pageSetup paperSize="9" scale="56" fitToHeight="999" orientation="landscape" errors="blank"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50B99-950E-4C02-B5E1-6AB73520FF20}">
  <sheetPr>
    <pageSetUpPr fitToPage="1"/>
  </sheetPr>
  <dimension ref="A1:J62"/>
  <sheetViews>
    <sheetView showGridLines="0" topLeftCell="A51" zoomScaleNormal="100" workbookViewId="0">
      <selection activeCell="J11" sqref="J11:J13"/>
    </sheetView>
  </sheetViews>
  <sheetFormatPr baseColWidth="10" defaultColWidth="9.1640625" defaultRowHeight="13"/>
  <cols>
    <col min="1" max="1" width="5.5" style="187" customWidth="1"/>
    <col min="2" max="2" width="4.5" style="190" customWidth="1"/>
    <col min="3" max="3" width="6" style="190" customWidth="1"/>
    <col min="4" max="4" width="12.6640625" style="200" customWidth="1"/>
    <col min="5" max="5" width="94.33203125" style="169" customWidth="1"/>
    <col min="6" max="6" width="7.6640625" style="190" customWidth="1"/>
    <col min="7" max="7" width="9.83203125" style="187" customWidth="1"/>
    <col min="8" max="8" width="13.1640625" style="187" customWidth="1"/>
    <col min="9" max="9" width="15.5" style="187" customWidth="1"/>
    <col min="10" max="10" width="12.1640625" style="81" customWidth="1"/>
    <col min="11" max="16384" width="9.1640625" style="81"/>
  </cols>
  <sheetData>
    <row r="1" spans="1:10" s="178" customFormat="1" ht="18">
      <c r="A1" s="204" t="s">
        <v>279</v>
      </c>
      <c r="B1" s="205"/>
      <c r="C1" s="205"/>
      <c r="D1" s="193"/>
      <c r="E1" s="193"/>
      <c r="F1" s="205"/>
      <c r="G1" s="205"/>
      <c r="H1" s="205"/>
      <c r="I1" s="205"/>
      <c r="J1" s="205"/>
    </row>
    <row r="2" spans="1:10" s="178" customFormat="1">
      <c r="A2" s="206" t="s">
        <v>62</v>
      </c>
      <c r="B2" s="205"/>
      <c r="C2" s="135" t="str">
        <f>'Krycí list'!E5</f>
        <v>Učebna pro výuku fyziky</v>
      </c>
      <c r="D2" s="194"/>
      <c r="E2" s="194"/>
      <c r="F2" s="205"/>
      <c r="G2" s="205"/>
      <c r="H2" s="205"/>
      <c r="I2" s="205"/>
      <c r="J2" s="205"/>
    </row>
    <row r="3" spans="1:10" s="178" customFormat="1">
      <c r="A3" s="206" t="s">
        <v>63</v>
      </c>
      <c r="B3" s="205"/>
      <c r="C3" s="293" t="str">
        <f>'Krycí list'!E7</f>
        <v>Základní škola, Příbram VII, Bratří Čapků 279, p. o.</v>
      </c>
      <c r="D3" s="292"/>
      <c r="E3" s="292"/>
      <c r="F3" s="205"/>
      <c r="G3" s="205"/>
      <c r="H3" s="205"/>
      <c r="I3" s="135"/>
      <c r="J3" s="135"/>
    </row>
    <row r="4" spans="1:10" s="178" customFormat="1">
      <c r="A4" s="206" t="s">
        <v>64</v>
      </c>
      <c r="B4" s="205"/>
      <c r="C4" s="135" t="str">
        <f>'Krycí list'!E9</f>
        <v>OCENĚNÝ SOUPIS PRACÍ A DODÁVEK A SLUŽEB</v>
      </c>
      <c r="D4" s="194"/>
      <c r="E4" s="194"/>
      <c r="F4" s="205"/>
      <c r="G4" s="205"/>
      <c r="H4" s="205"/>
      <c r="I4" s="135"/>
      <c r="J4" s="135"/>
    </row>
    <row r="5" spans="1:10" s="178" customFormat="1">
      <c r="A5" s="205" t="s">
        <v>84</v>
      </c>
      <c r="B5" s="205"/>
      <c r="C5" s="135" t="str">
        <f>'Krycí list'!P5</f>
        <v xml:space="preserve"> </v>
      </c>
      <c r="D5" s="194"/>
      <c r="E5" s="194"/>
      <c r="F5" s="205"/>
      <c r="G5" s="205"/>
      <c r="H5" s="205"/>
      <c r="I5" s="135"/>
      <c r="J5" s="135"/>
    </row>
    <row r="6" spans="1:10" s="178" customFormat="1">
      <c r="A6" s="205"/>
      <c r="B6" s="205"/>
      <c r="C6" s="135"/>
      <c r="D6" s="194"/>
      <c r="E6" s="194"/>
      <c r="F6" s="205"/>
      <c r="G6" s="205"/>
      <c r="H6" s="205"/>
      <c r="I6" s="135"/>
      <c r="J6" s="135"/>
    </row>
    <row r="7" spans="1:10" s="178" customFormat="1">
      <c r="A7" s="205" t="s">
        <v>66</v>
      </c>
      <c r="B7" s="205"/>
      <c r="C7" s="293" t="str">
        <f>'Krycí list'!E26</f>
        <v>Základní škola, Příbram VII, Bratří Čapků 279, p. o.</v>
      </c>
      <c r="D7" s="292"/>
      <c r="E7" s="292"/>
      <c r="F7" s="205"/>
      <c r="G7" s="205"/>
      <c r="H7" s="205"/>
      <c r="I7" s="135"/>
      <c r="J7" s="135"/>
    </row>
    <row r="8" spans="1:10" s="178" customFormat="1">
      <c r="A8" s="205" t="s">
        <v>67</v>
      </c>
      <c r="B8" s="205"/>
      <c r="C8" s="293" t="str">
        <f>'Krycí list'!E28</f>
        <v xml:space="preserve"> </v>
      </c>
      <c r="D8" s="292"/>
      <c r="E8" s="194"/>
      <c r="F8" s="205"/>
      <c r="G8" s="205"/>
      <c r="H8" s="205"/>
      <c r="I8" s="135"/>
      <c r="J8" s="135"/>
    </row>
    <row r="9" spans="1:10" s="178" customFormat="1">
      <c r="A9" s="205" t="s">
        <v>68</v>
      </c>
      <c r="B9" s="205"/>
      <c r="C9" s="291">
        <f>'Krycí list'!O31</f>
        <v>0</v>
      </c>
      <c r="D9" s="292"/>
      <c r="E9" s="194"/>
      <c r="F9" s="205"/>
      <c r="G9" s="205"/>
      <c r="H9" s="205"/>
      <c r="I9" s="135"/>
      <c r="J9" s="135"/>
    </row>
    <row r="10" spans="1:10" s="178" customFormat="1">
      <c r="A10" s="205"/>
      <c r="B10" s="205"/>
      <c r="C10" s="205"/>
      <c r="D10" s="193"/>
      <c r="E10" s="193"/>
      <c r="F10" s="205"/>
      <c r="G10" s="205"/>
      <c r="H10" s="205"/>
      <c r="I10" s="205"/>
      <c r="J10" s="205"/>
    </row>
    <row r="11" spans="1:10" s="203" customFormat="1" ht="50.25" customHeight="1">
      <c r="A11" s="184" t="s">
        <v>85</v>
      </c>
      <c r="B11" s="136" t="s">
        <v>86</v>
      </c>
      <c r="C11" s="136" t="s">
        <v>87</v>
      </c>
      <c r="D11" s="136" t="s">
        <v>219</v>
      </c>
      <c r="E11" s="136" t="s">
        <v>216</v>
      </c>
      <c r="F11" s="136" t="s">
        <v>88</v>
      </c>
      <c r="G11" s="136" t="s">
        <v>89</v>
      </c>
      <c r="H11" s="136" t="s">
        <v>217</v>
      </c>
      <c r="I11" s="136" t="s">
        <v>218</v>
      </c>
      <c r="J11" s="136" t="s">
        <v>527</v>
      </c>
    </row>
    <row r="12" spans="1:10" s="190" customFormat="1">
      <c r="A12" s="185">
        <v>1</v>
      </c>
      <c r="B12" s="152">
        <v>2</v>
      </c>
      <c r="C12" s="152">
        <v>3</v>
      </c>
      <c r="D12" s="137">
        <v>4</v>
      </c>
      <c r="E12" s="137">
        <v>5</v>
      </c>
      <c r="F12" s="152">
        <v>6</v>
      </c>
      <c r="G12" s="152">
        <v>7</v>
      </c>
      <c r="H12" s="152">
        <v>8</v>
      </c>
      <c r="I12" s="152">
        <v>9</v>
      </c>
      <c r="J12" s="152">
        <v>10</v>
      </c>
    </row>
    <row r="13" spans="1:10">
      <c r="A13" s="186"/>
      <c r="B13" s="188"/>
      <c r="C13" s="188"/>
      <c r="D13" s="195"/>
      <c r="E13" s="162"/>
      <c r="F13" s="188"/>
      <c r="G13" s="186"/>
      <c r="H13" s="186"/>
      <c r="I13" s="186"/>
      <c r="J13" s="186"/>
    </row>
    <row r="14" spans="1:10" s="138" customFormat="1" ht="14">
      <c r="A14" s="181"/>
      <c r="B14" s="146"/>
      <c r="C14" s="191"/>
      <c r="D14" s="196" t="s">
        <v>208</v>
      </c>
      <c r="E14" s="163" t="s">
        <v>406</v>
      </c>
      <c r="F14" s="191"/>
      <c r="G14" s="179"/>
      <c r="H14" s="301"/>
      <c r="I14" s="147">
        <f>SUBTOTAL(9,I15:I61)</f>
        <v>0</v>
      </c>
      <c r="J14" s="306"/>
    </row>
    <row r="15" spans="1:10" s="134" customFormat="1" ht="14">
      <c r="A15" s="144"/>
      <c r="B15" s="139"/>
      <c r="C15" s="183"/>
      <c r="D15" s="197"/>
      <c r="E15" s="161" t="s">
        <v>420</v>
      </c>
      <c r="F15" s="183"/>
      <c r="G15" s="180"/>
      <c r="H15" s="305"/>
      <c r="I15" s="140">
        <f>SUBTOTAL(9,I16:I24)</f>
        <v>0</v>
      </c>
      <c r="J15" s="307"/>
    </row>
    <row r="16" spans="1:10" s="134" customFormat="1" ht="112">
      <c r="A16" s="144">
        <v>1</v>
      </c>
      <c r="B16" s="141"/>
      <c r="C16" s="141" t="s">
        <v>231</v>
      </c>
      <c r="D16" s="198" t="s">
        <v>390</v>
      </c>
      <c r="E16" s="165" t="s">
        <v>434</v>
      </c>
      <c r="F16" s="141" t="s">
        <v>97</v>
      </c>
      <c r="G16" s="142">
        <v>1</v>
      </c>
      <c r="H16" s="300"/>
      <c r="I16" s="143">
        <f t="shared" ref="I16:I18" si="0">ROUND(G16*H16,2)</f>
        <v>0</v>
      </c>
      <c r="J16" s="307"/>
    </row>
    <row r="17" spans="1:10" s="134" customFormat="1" ht="98">
      <c r="A17" s="144">
        <v>2</v>
      </c>
      <c r="B17" s="141"/>
      <c r="C17" s="141" t="s">
        <v>231</v>
      </c>
      <c r="D17" s="198" t="s">
        <v>391</v>
      </c>
      <c r="E17" s="165" t="s">
        <v>396</v>
      </c>
      <c r="F17" s="141" t="s">
        <v>97</v>
      </c>
      <c r="G17" s="142">
        <f>G16</f>
        <v>1</v>
      </c>
      <c r="H17" s="300"/>
      <c r="I17" s="143">
        <f t="shared" si="0"/>
        <v>0</v>
      </c>
      <c r="J17" s="307"/>
    </row>
    <row r="18" spans="1:10" s="134" customFormat="1" ht="84">
      <c r="A18" s="144">
        <v>3</v>
      </c>
      <c r="B18" s="141"/>
      <c r="C18" s="141" t="s">
        <v>231</v>
      </c>
      <c r="D18" s="198" t="s">
        <v>351</v>
      </c>
      <c r="E18" s="166" t="s">
        <v>392</v>
      </c>
      <c r="F18" s="141" t="s">
        <v>97</v>
      </c>
      <c r="G18" s="142">
        <v>1</v>
      </c>
      <c r="H18" s="300"/>
      <c r="I18" s="143">
        <f t="shared" si="0"/>
        <v>0</v>
      </c>
      <c r="J18" s="307"/>
    </row>
    <row r="19" spans="1:10" s="134" customFormat="1" ht="28">
      <c r="A19" s="144">
        <v>4</v>
      </c>
      <c r="B19" s="141"/>
      <c r="C19" s="192" t="s">
        <v>231</v>
      </c>
      <c r="D19" s="155" t="s">
        <v>324</v>
      </c>
      <c r="E19" s="164" t="s">
        <v>398</v>
      </c>
      <c r="F19" s="141" t="s">
        <v>97</v>
      </c>
      <c r="G19" s="142">
        <v>1</v>
      </c>
      <c r="H19" s="300"/>
      <c r="I19" s="143">
        <f t="shared" ref="I19:I24" si="1">ROUND(G19*H19,2)</f>
        <v>0</v>
      </c>
      <c r="J19" s="307"/>
    </row>
    <row r="20" spans="1:10" s="134" customFormat="1" ht="42">
      <c r="A20" s="144">
        <v>5</v>
      </c>
      <c r="B20" s="141"/>
      <c r="C20" s="192" t="s">
        <v>231</v>
      </c>
      <c r="D20" s="155" t="s">
        <v>401</v>
      </c>
      <c r="E20" s="164" t="s">
        <v>399</v>
      </c>
      <c r="F20" s="141" t="s">
        <v>97</v>
      </c>
      <c r="G20" s="142">
        <f>SUM(G19:G19)</f>
        <v>1</v>
      </c>
      <c r="H20" s="300"/>
      <c r="I20" s="143">
        <f t="shared" si="1"/>
        <v>0</v>
      </c>
      <c r="J20" s="307"/>
    </row>
    <row r="21" spans="1:10" s="134" customFormat="1" ht="28">
      <c r="A21" s="144">
        <v>6</v>
      </c>
      <c r="B21" s="141"/>
      <c r="C21" s="192" t="s">
        <v>231</v>
      </c>
      <c r="D21" s="155" t="s">
        <v>324</v>
      </c>
      <c r="E21" s="164" t="s">
        <v>400</v>
      </c>
      <c r="F21" s="141" t="s">
        <v>97</v>
      </c>
      <c r="G21" s="142">
        <f>G20</f>
        <v>1</v>
      </c>
      <c r="H21" s="300"/>
      <c r="I21" s="143">
        <f t="shared" si="1"/>
        <v>0</v>
      </c>
      <c r="J21" s="307"/>
    </row>
    <row r="22" spans="1:10" s="134" customFormat="1" ht="28">
      <c r="A22" s="144">
        <v>7</v>
      </c>
      <c r="B22" s="141"/>
      <c r="C22" s="141" t="s">
        <v>231</v>
      </c>
      <c r="D22" s="176" t="s">
        <v>321</v>
      </c>
      <c r="E22" s="164" t="s">
        <v>339</v>
      </c>
      <c r="F22" s="141" t="s">
        <v>97</v>
      </c>
      <c r="G22" s="153">
        <v>1</v>
      </c>
      <c r="H22" s="300"/>
      <c r="I22" s="143">
        <f t="shared" si="1"/>
        <v>0</v>
      </c>
      <c r="J22" s="307"/>
    </row>
    <row r="23" spans="1:10" s="134" customFormat="1" ht="56">
      <c r="A23" s="144">
        <v>8</v>
      </c>
      <c r="B23" s="141"/>
      <c r="C23" s="141" t="s">
        <v>231</v>
      </c>
      <c r="D23" s="198" t="s">
        <v>350</v>
      </c>
      <c r="E23" s="165" t="s">
        <v>435</v>
      </c>
      <c r="F23" s="141" t="s">
        <v>97</v>
      </c>
      <c r="G23" s="142">
        <v>1</v>
      </c>
      <c r="H23" s="300"/>
      <c r="I23" s="143">
        <f t="shared" si="1"/>
        <v>0</v>
      </c>
      <c r="J23" s="307"/>
    </row>
    <row r="24" spans="1:10" s="134" customFormat="1" ht="56">
      <c r="A24" s="144">
        <v>9</v>
      </c>
      <c r="B24" s="141"/>
      <c r="C24" s="141" t="s">
        <v>231</v>
      </c>
      <c r="D24" s="198" t="s">
        <v>196</v>
      </c>
      <c r="E24" s="164" t="s">
        <v>393</v>
      </c>
      <c r="F24" s="141" t="s">
        <v>97</v>
      </c>
      <c r="G24" s="142">
        <v>1</v>
      </c>
      <c r="H24" s="300"/>
      <c r="I24" s="143">
        <f t="shared" si="1"/>
        <v>0</v>
      </c>
      <c r="J24" s="307"/>
    </row>
    <row r="25" spans="1:10" s="134" customFormat="1" ht="14">
      <c r="A25" s="144"/>
      <c r="B25" s="141"/>
      <c r="C25" s="139"/>
      <c r="D25" s="177"/>
      <c r="E25" s="161" t="s">
        <v>421</v>
      </c>
      <c r="F25" s="201"/>
      <c r="G25" s="180"/>
      <c r="H25" s="305"/>
      <c r="I25" s="140">
        <f>SUBTOTAL(9,I26:I40)</f>
        <v>0</v>
      </c>
      <c r="J25" s="307"/>
    </row>
    <row r="26" spans="1:10" s="134" customFormat="1" ht="28">
      <c r="A26" s="144">
        <v>10</v>
      </c>
      <c r="B26" s="141"/>
      <c r="C26" s="141" t="s">
        <v>231</v>
      </c>
      <c r="D26" s="198" t="s">
        <v>408</v>
      </c>
      <c r="E26" s="164" t="s">
        <v>418</v>
      </c>
      <c r="F26" s="141" t="s">
        <v>97</v>
      </c>
      <c r="G26" s="142">
        <v>11</v>
      </c>
      <c r="H26" s="300"/>
      <c r="I26" s="150">
        <f t="shared" ref="I26:I28" si="2">ROUND(G26*H26,2)</f>
        <v>0</v>
      </c>
      <c r="J26" s="307"/>
    </row>
    <row r="27" spans="1:10" s="134" customFormat="1" ht="126">
      <c r="A27" s="144">
        <v>11</v>
      </c>
      <c r="B27" s="141"/>
      <c r="C27" s="141" t="s">
        <v>231</v>
      </c>
      <c r="D27" s="198" t="s">
        <v>409</v>
      </c>
      <c r="E27" s="164" t="s">
        <v>410</v>
      </c>
      <c r="F27" s="141" t="s">
        <v>97</v>
      </c>
      <c r="G27" s="142">
        <v>11</v>
      </c>
      <c r="H27" s="300"/>
      <c r="I27" s="150">
        <f t="shared" si="2"/>
        <v>0</v>
      </c>
      <c r="J27" s="307"/>
    </row>
    <row r="28" spans="1:10" s="145" customFormat="1" ht="54.75" customHeight="1">
      <c r="A28" s="144">
        <v>12</v>
      </c>
      <c r="B28" s="141"/>
      <c r="C28" s="141" t="s">
        <v>231</v>
      </c>
      <c r="D28" s="235" t="s">
        <v>495</v>
      </c>
      <c r="E28" s="250" t="s">
        <v>496</v>
      </c>
      <c r="F28" s="141" t="s">
        <v>97</v>
      </c>
      <c r="G28" s="142">
        <v>11</v>
      </c>
      <c r="H28" s="300"/>
      <c r="I28" s="143">
        <f t="shared" si="2"/>
        <v>0</v>
      </c>
      <c r="J28" s="308"/>
    </row>
    <row r="29" spans="1:10" s="134" customFormat="1" ht="126">
      <c r="A29" s="144">
        <v>13</v>
      </c>
      <c r="B29" s="141"/>
      <c r="C29" s="141" t="s">
        <v>231</v>
      </c>
      <c r="D29" s="208" t="s">
        <v>411</v>
      </c>
      <c r="E29" s="233" t="s">
        <v>412</v>
      </c>
      <c r="F29" s="141" t="s">
        <v>97</v>
      </c>
      <c r="G29" s="142">
        <v>3</v>
      </c>
      <c r="H29" s="300"/>
      <c r="I29" s="143">
        <f t="shared" ref="I29:I39" si="3">ROUND(G29*H29,2)</f>
        <v>0</v>
      </c>
      <c r="J29" s="307"/>
    </row>
    <row r="30" spans="1:10" s="134" customFormat="1" ht="70">
      <c r="A30" s="144">
        <v>14</v>
      </c>
      <c r="B30" s="141"/>
      <c r="C30" s="141" t="s">
        <v>231</v>
      </c>
      <c r="D30" s="235" t="s">
        <v>459</v>
      </c>
      <c r="E30" s="236" t="s">
        <v>458</v>
      </c>
      <c r="F30" s="141" t="s">
        <v>97</v>
      </c>
      <c r="G30" s="142">
        <v>3</v>
      </c>
      <c r="H30" s="300"/>
      <c r="I30" s="143">
        <f t="shared" ref="I30" si="4">ROUND(G30*H30,2)</f>
        <v>0</v>
      </c>
      <c r="J30" s="307"/>
    </row>
    <row r="31" spans="1:10" s="134" customFormat="1" ht="98">
      <c r="A31" s="144">
        <v>15</v>
      </c>
      <c r="B31" s="141"/>
      <c r="C31" s="141" t="s">
        <v>231</v>
      </c>
      <c r="D31" s="198" t="s">
        <v>197</v>
      </c>
      <c r="E31" s="164" t="s">
        <v>438</v>
      </c>
      <c r="F31" s="141" t="s">
        <v>97</v>
      </c>
      <c r="G31" s="142">
        <v>1</v>
      </c>
      <c r="H31" s="300"/>
      <c r="I31" s="150">
        <f t="shared" si="3"/>
        <v>0</v>
      </c>
      <c r="J31" s="307"/>
    </row>
    <row r="32" spans="1:10" s="134" customFormat="1" ht="70">
      <c r="A32" s="144">
        <v>16</v>
      </c>
      <c r="B32" s="141"/>
      <c r="C32" s="141" t="s">
        <v>231</v>
      </c>
      <c r="D32" s="208" t="s">
        <v>413</v>
      </c>
      <c r="E32" s="164" t="s">
        <v>394</v>
      </c>
      <c r="F32" s="141" t="s">
        <v>97</v>
      </c>
      <c r="G32" s="142">
        <v>1</v>
      </c>
      <c r="H32" s="300"/>
      <c r="I32" s="150">
        <f t="shared" si="3"/>
        <v>0</v>
      </c>
      <c r="J32" s="307"/>
    </row>
    <row r="33" spans="1:10" s="134" customFormat="1" ht="28">
      <c r="A33" s="144">
        <v>17</v>
      </c>
      <c r="B33" s="141"/>
      <c r="C33" s="141" t="s">
        <v>231</v>
      </c>
      <c r="D33" s="208" t="s">
        <v>322</v>
      </c>
      <c r="E33" s="164" t="s">
        <v>348</v>
      </c>
      <c r="F33" s="141" t="s">
        <v>97</v>
      </c>
      <c r="G33" s="142">
        <v>1</v>
      </c>
      <c r="H33" s="300"/>
      <c r="I33" s="150">
        <f t="shared" si="3"/>
        <v>0</v>
      </c>
      <c r="J33" s="307"/>
    </row>
    <row r="34" spans="1:10" s="134" customFormat="1" ht="28">
      <c r="A34" s="144">
        <v>18</v>
      </c>
      <c r="B34" s="141"/>
      <c r="C34" s="141" t="s">
        <v>231</v>
      </c>
      <c r="D34" s="208" t="s">
        <v>323</v>
      </c>
      <c r="E34" s="164" t="s">
        <v>349</v>
      </c>
      <c r="F34" s="141" t="s">
        <v>97</v>
      </c>
      <c r="G34" s="142">
        <v>1</v>
      </c>
      <c r="H34" s="300"/>
      <c r="I34" s="150">
        <f t="shared" si="3"/>
        <v>0</v>
      </c>
      <c r="J34" s="307"/>
    </row>
    <row r="35" spans="1:10" s="134" customFormat="1" ht="112">
      <c r="A35" s="144">
        <v>19</v>
      </c>
      <c r="B35" s="141"/>
      <c r="C35" s="141" t="s">
        <v>231</v>
      </c>
      <c r="D35" s="198" t="s">
        <v>414</v>
      </c>
      <c r="E35" s="164" t="s">
        <v>426</v>
      </c>
      <c r="F35" s="141" t="s">
        <v>97</v>
      </c>
      <c r="G35" s="142">
        <v>10</v>
      </c>
      <c r="H35" s="300"/>
      <c r="I35" s="143">
        <f t="shared" si="3"/>
        <v>0</v>
      </c>
      <c r="J35" s="307"/>
    </row>
    <row r="36" spans="1:10" s="134" customFormat="1" ht="56">
      <c r="A36" s="144">
        <v>20</v>
      </c>
      <c r="B36" s="141"/>
      <c r="C36" s="141" t="s">
        <v>231</v>
      </c>
      <c r="D36" s="198" t="s">
        <v>415</v>
      </c>
      <c r="E36" s="164" t="s">
        <v>460</v>
      </c>
      <c r="F36" s="141" t="s">
        <v>97</v>
      </c>
      <c r="G36" s="142">
        <v>1</v>
      </c>
      <c r="H36" s="300"/>
      <c r="I36" s="143">
        <f t="shared" si="3"/>
        <v>0</v>
      </c>
      <c r="J36" s="307"/>
    </row>
    <row r="37" spans="1:10" s="145" customFormat="1" ht="70">
      <c r="A37" s="144">
        <v>21</v>
      </c>
      <c r="B37" s="148"/>
      <c r="C37" s="141" t="s">
        <v>231</v>
      </c>
      <c r="D37" s="198" t="s">
        <v>387</v>
      </c>
      <c r="E37" s="164" t="s">
        <v>395</v>
      </c>
      <c r="F37" s="141" t="s">
        <v>97</v>
      </c>
      <c r="G37" s="142">
        <v>1</v>
      </c>
      <c r="H37" s="300"/>
      <c r="I37" s="143">
        <f t="shared" si="3"/>
        <v>0</v>
      </c>
      <c r="J37" s="308"/>
    </row>
    <row r="38" spans="1:10" s="145" customFormat="1" ht="28">
      <c r="A38" s="144">
        <v>22</v>
      </c>
      <c r="B38" s="148"/>
      <c r="C38" s="141" t="s">
        <v>231</v>
      </c>
      <c r="D38" s="198" t="s">
        <v>388</v>
      </c>
      <c r="E38" s="164" t="s">
        <v>389</v>
      </c>
      <c r="F38" s="141" t="s">
        <v>97</v>
      </c>
      <c r="G38" s="142">
        <v>1</v>
      </c>
      <c r="H38" s="300"/>
      <c r="I38" s="143">
        <f t="shared" si="3"/>
        <v>0</v>
      </c>
      <c r="J38" s="308"/>
    </row>
    <row r="39" spans="1:10" s="145" customFormat="1" ht="56">
      <c r="A39" s="144">
        <v>23</v>
      </c>
      <c r="B39" s="148"/>
      <c r="C39" s="141" t="s">
        <v>231</v>
      </c>
      <c r="D39" s="198" t="s">
        <v>198</v>
      </c>
      <c r="E39" s="164" t="s">
        <v>402</v>
      </c>
      <c r="F39" s="141" t="s">
        <v>97</v>
      </c>
      <c r="G39" s="142">
        <v>1</v>
      </c>
      <c r="H39" s="300"/>
      <c r="I39" s="143">
        <f t="shared" si="3"/>
        <v>0</v>
      </c>
      <c r="J39" s="308"/>
    </row>
    <row r="40" spans="1:10" s="145" customFormat="1" ht="70">
      <c r="A40" s="144">
        <v>24</v>
      </c>
      <c r="B40" s="148"/>
      <c r="C40" s="141" t="s">
        <v>231</v>
      </c>
      <c r="D40" s="198" t="s">
        <v>416</v>
      </c>
      <c r="E40" s="165" t="s">
        <v>417</v>
      </c>
      <c r="F40" s="141" t="s">
        <v>97</v>
      </c>
      <c r="G40" s="142">
        <v>1</v>
      </c>
      <c r="H40" s="300"/>
      <c r="I40" s="143">
        <f t="shared" ref="I40" si="5">ROUND(G40*H40,2)</f>
        <v>0</v>
      </c>
      <c r="J40" s="308"/>
    </row>
    <row r="41" spans="1:10" s="134" customFormat="1" ht="14">
      <c r="A41" s="149"/>
      <c r="B41" s="148"/>
      <c r="C41" s="148"/>
      <c r="D41" s="198"/>
      <c r="E41" s="161" t="s">
        <v>441</v>
      </c>
      <c r="F41" s="201"/>
      <c r="G41" s="180"/>
      <c r="H41" s="300"/>
      <c r="I41" s="140">
        <f>SUBTOTAL(9,I42:I48)</f>
        <v>0</v>
      </c>
      <c r="J41" s="307"/>
    </row>
    <row r="42" spans="1:10" s="134" customFormat="1" ht="56">
      <c r="A42" s="144">
        <v>25</v>
      </c>
      <c r="B42" s="141"/>
      <c r="C42" s="141" t="s">
        <v>231</v>
      </c>
      <c r="D42" s="198" t="s">
        <v>442</v>
      </c>
      <c r="E42" s="164" t="s">
        <v>443</v>
      </c>
      <c r="F42" s="141" t="s">
        <v>97</v>
      </c>
      <c r="G42" s="142">
        <v>18</v>
      </c>
      <c r="H42" s="300"/>
      <c r="I42" s="143">
        <f t="shared" ref="I42:I48" si="6">ROUND(G42*H42,2)</f>
        <v>0</v>
      </c>
      <c r="J42" s="307"/>
    </row>
    <row r="43" spans="1:10" s="134" customFormat="1" ht="56">
      <c r="A43" s="144">
        <v>26</v>
      </c>
      <c r="B43" s="141"/>
      <c r="C43" s="141" t="s">
        <v>231</v>
      </c>
      <c r="D43" s="198" t="s">
        <v>442</v>
      </c>
      <c r="E43" s="164" t="s">
        <v>444</v>
      </c>
      <c r="F43" s="141" t="s">
        <v>97</v>
      </c>
      <c r="G43" s="142">
        <v>15</v>
      </c>
      <c r="H43" s="300"/>
      <c r="I43" s="143">
        <f t="shared" si="6"/>
        <v>0</v>
      </c>
      <c r="J43" s="307"/>
    </row>
    <row r="44" spans="1:10" s="134" customFormat="1" ht="56">
      <c r="A44" s="144">
        <v>27</v>
      </c>
      <c r="B44" s="141"/>
      <c r="C44" s="141" t="s">
        <v>231</v>
      </c>
      <c r="D44" s="198" t="s">
        <v>492</v>
      </c>
      <c r="E44" s="164" t="s">
        <v>494</v>
      </c>
      <c r="F44" s="141" t="s">
        <v>97</v>
      </c>
      <c r="G44" s="142">
        <v>1</v>
      </c>
      <c r="H44" s="300"/>
      <c r="I44" s="143">
        <f t="shared" ref="I44:I46" si="7">ROUND(G44*H44,2)</f>
        <v>0</v>
      </c>
      <c r="J44" s="307"/>
    </row>
    <row r="45" spans="1:10" s="134" customFormat="1" ht="84">
      <c r="A45" s="144">
        <v>28</v>
      </c>
      <c r="B45" s="141"/>
      <c r="C45" s="141" t="s">
        <v>231</v>
      </c>
      <c r="D45" s="198" t="s">
        <v>442</v>
      </c>
      <c r="E45" s="164" t="s">
        <v>445</v>
      </c>
      <c r="F45" s="141" t="s">
        <v>97</v>
      </c>
      <c r="G45" s="142">
        <v>15</v>
      </c>
      <c r="H45" s="300"/>
      <c r="I45" s="143">
        <f t="shared" si="7"/>
        <v>0</v>
      </c>
      <c r="J45" s="307"/>
    </row>
    <row r="46" spans="1:10" s="134" customFormat="1" ht="70">
      <c r="A46" s="144">
        <v>29</v>
      </c>
      <c r="B46" s="141"/>
      <c r="C46" s="141" t="s">
        <v>231</v>
      </c>
      <c r="D46" s="198" t="s">
        <v>492</v>
      </c>
      <c r="E46" s="164" t="s">
        <v>493</v>
      </c>
      <c r="F46" s="141" t="s">
        <v>97</v>
      </c>
      <c r="G46" s="142">
        <v>1</v>
      </c>
      <c r="H46" s="300"/>
      <c r="I46" s="143">
        <f t="shared" si="7"/>
        <v>0</v>
      </c>
      <c r="J46" s="307"/>
    </row>
    <row r="47" spans="1:10" s="134" customFormat="1" ht="28">
      <c r="A47" s="144">
        <v>30</v>
      </c>
      <c r="B47" s="141"/>
      <c r="C47" s="141" t="s">
        <v>231</v>
      </c>
      <c r="D47" s="198" t="s">
        <v>446</v>
      </c>
      <c r="E47" s="164" t="s">
        <v>447</v>
      </c>
      <c r="F47" s="141" t="s">
        <v>97</v>
      </c>
      <c r="G47" s="142">
        <v>1</v>
      </c>
      <c r="H47" s="300"/>
      <c r="I47" s="143">
        <f t="shared" si="6"/>
        <v>0</v>
      </c>
      <c r="J47" s="307"/>
    </row>
    <row r="48" spans="1:10" s="134" customFormat="1" ht="42">
      <c r="A48" s="144">
        <v>31</v>
      </c>
      <c r="B48" s="141"/>
      <c r="C48" s="141" t="s">
        <v>231</v>
      </c>
      <c r="D48" s="198" t="s">
        <v>448</v>
      </c>
      <c r="E48" s="164" t="s">
        <v>449</v>
      </c>
      <c r="F48" s="141" t="s">
        <v>97</v>
      </c>
      <c r="G48" s="142">
        <v>1</v>
      </c>
      <c r="H48" s="300"/>
      <c r="I48" s="143">
        <f t="shared" si="6"/>
        <v>0</v>
      </c>
      <c r="J48" s="307"/>
    </row>
    <row r="49" spans="1:10" s="134" customFormat="1" ht="14">
      <c r="A49" s="144"/>
      <c r="B49" s="141"/>
      <c r="C49" s="141"/>
      <c r="D49" s="198"/>
      <c r="E49" s="161" t="s">
        <v>345</v>
      </c>
      <c r="F49" s="201"/>
      <c r="G49" s="180"/>
      <c r="H49" s="305"/>
      <c r="I49" s="140">
        <f>SUBTOTAL(9,I50:I61)</f>
        <v>0</v>
      </c>
      <c r="J49" s="307"/>
    </row>
    <row r="50" spans="1:10" s="134" customFormat="1" ht="84">
      <c r="A50" s="144">
        <v>32</v>
      </c>
      <c r="B50" s="141"/>
      <c r="C50" s="141" t="s">
        <v>231</v>
      </c>
      <c r="D50" s="154" t="s">
        <v>340</v>
      </c>
      <c r="E50" s="167" t="s">
        <v>436</v>
      </c>
      <c r="F50" s="141" t="s">
        <v>97</v>
      </c>
      <c r="G50" s="142">
        <v>1</v>
      </c>
      <c r="H50" s="300"/>
      <c r="I50" s="143">
        <f>ROUND(G50*H50,2)</f>
        <v>0</v>
      </c>
      <c r="J50" s="307"/>
    </row>
    <row r="51" spans="1:10" s="134" customFormat="1" ht="98">
      <c r="A51" s="144">
        <v>33</v>
      </c>
      <c r="B51" s="141"/>
      <c r="C51" s="141" t="s">
        <v>231</v>
      </c>
      <c r="D51" s="154" t="s">
        <v>341</v>
      </c>
      <c r="E51" s="167" t="s">
        <v>437</v>
      </c>
      <c r="F51" s="141" t="s">
        <v>97</v>
      </c>
      <c r="G51" s="142">
        <v>1</v>
      </c>
      <c r="H51" s="300"/>
      <c r="I51" s="143">
        <f>ROUND(G51*H51,2)</f>
        <v>0</v>
      </c>
      <c r="J51" s="307"/>
    </row>
    <row r="52" spans="1:10" s="134" customFormat="1" ht="28">
      <c r="A52" s="144">
        <v>34</v>
      </c>
      <c r="B52" s="141"/>
      <c r="C52" s="141" t="s">
        <v>231</v>
      </c>
      <c r="D52" s="198" t="s">
        <v>423</v>
      </c>
      <c r="E52" s="164" t="s">
        <v>424</v>
      </c>
      <c r="F52" s="141" t="s">
        <v>97</v>
      </c>
      <c r="G52" s="142">
        <v>1</v>
      </c>
      <c r="H52" s="300"/>
      <c r="I52" s="150">
        <f t="shared" ref="I52" si="8">ROUND(G52*H52,2)</f>
        <v>0</v>
      </c>
      <c r="J52" s="307"/>
    </row>
    <row r="53" spans="1:10" s="134" customFormat="1" ht="84">
      <c r="A53" s="144">
        <v>35</v>
      </c>
      <c r="B53" s="141"/>
      <c r="C53" s="141" t="s">
        <v>231</v>
      </c>
      <c r="D53" s="154" t="s">
        <v>342</v>
      </c>
      <c r="E53" s="160" t="s">
        <v>425</v>
      </c>
      <c r="F53" s="141" t="s">
        <v>97</v>
      </c>
      <c r="G53" s="142">
        <v>1</v>
      </c>
      <c r="H53" s="300"/>
      <c r="I53" s="143">
        <f>ROUND(G53*H53,2)</f>
        <v>0</v>
      </c>
      <c r="J53" s="307"/>
    </row>
    <row r="54" spans="1:10" s="134" customFormat="1" ht="98">
      <c r="A54" s="144">
        <v>36</v>
      </c>
      <c r="B54" s="141"/>
      <c r="C54" s="141" t="s">
        <v>231</v>
      </c>
      <c r="D54" s="154" t="s">
        <v>343</v>
      </c>
      <c r="E54" s="160" t="s">
        <v>344</v>
      </c>
      <c r="F54" s="141" t="s">
        <v>97</v>
      </c>
      <c r="G54" s="142">
        <v>1</v>
      </c>
      <c r="H54" s="300"/>
      <c r="I54" s="143">
        <f>ROUND(G54*H54,2)</f>
        <v>0</v>
      </c>
      <c r="J54" s="307"/>
    </row>
    <row r="55" spans="1:10" s="134" customFormat="1" ht="28">
      <c r="A55" s="144">
        <v>37</v>
      </c>
      <c r="B55" s="141"/>
      <c r="C55" s="192" t="s">
        <v>231</v>
      </c>
      <c r="D55" s="154" t="s">
        <v>405</v>
      </c>
      <c r="E55" s="160" t="s">
        <v>403</v>
      </c>
      <c r="F55" s="141" t="s">
        <v>97</v>
      </c>
      <c r="G55" s="153">
        <v>1</v>
      </c>
      <c r="H55" s="300"/>
      <c r="I55" s="143">
        <f t="shared" ref="I55:I60" si="9">ROUND(G55*H55,2)</f>
        <v>0</v>
      </c>
      <c r="J55" s="307"/>
    </row>
    <row r="56" spans="1:10" s="134" customFormat="1" ht="28">
      <c r="A56" s="144">
        <v>38</v>
      </c>
      <c r="B56" s="141"/>
      <c r="C56" s="192" t="s">
        <v>231</v>
      </c>
      <c r="D56" s="154" t="s">
        <v>324</v>
      </c>
      <c r="E56" s="164" t="s">
        <v>404</v>
      </c>
      <c r="F56" s="141" t="s">
        <v>97</v>
      </c>
      <c r="G56" s="153">
        <f>G55</f>
        <v>1</v>
      </c>
      <c r="H56" s="300"/>
      <c r="I56" s="143">
        <f t="shared" si="9"/>
        <v>0</v>
      </c>
      <c r="J56" s="307"/>
    </row>
    <row r="57" spans="1:10" s="134" customFormat="1" ht="28">
      <c r="A57" s="144">
        <v>39</v>
      </c>
      <c r="B57" s="141"/>
      <c r="C57" s="192" t="s">
        <v>231</v>
      </c>
      <c r="D57" s="155" t="s">
        <v>324</v>
      </c>
      <c r="E57" s="164" t="s">
        <v>397</v>
      </c>
      <c r="F57" s="141" t="s">
        <v>97</v>
      </c>
      <c r="G57" s="142">
        <v>1</v>
      </c>
      <c r="H57" s="300"/>
      <c r="I57" s="143">
        <f t="shared" si="9"/>
        <v>0</v>
      </c>
      <c r="J57" s="307"/>
    </row>
    <row r="58" spans="1:10" s="134" customFormat="1" ht="42">
      <c r="A58" s="144">
        <v>40</v>
      </c>
      <c r="B58" s="141"/>
      <c r="C58" s="192" t="s">
        <v>231</v>
      </c>
      <c r="D58" s="155" t="s">
        <v>401</v>
      </c>
      <c r="E58" s="164" t="s">
        <v>399</v>
      </c>
      <c r="F58" s="141" t="s">
        <v>97</v>
      </c>
      <c r="G58" s="142">
        <f>G57</f>
        <v>1</v>
      </c>
      <c r="H58" s="300"/>
      <c r="I58" s="143">
        <f t="shared" si="9"/>
        <v>0</v>
      </c>
      <c r="J58" s="307"/>
    </row>
    <row r="59" spans="1:10" s="134" customFormat="1" ht="28">
      <c r="A59" s="144">
        <v>41</v>
      </c>
      <c r="B59" s="141"/>
      <c r="C59" s="192" t="s">
        <v>231</v>
      </c>
      <c r="D59" s="155" t="s">
        <v>324</v>
      </c>
      <c r="E59" s="164" t="s">
        <v>400</v>
      </c>
      <c r="F59" s="141" t="s">
        <v>97</v>
      </c>
      <c r="G59" s="142">
        <f>G57</f>
        <v>1</v>
      </c>
      <c r="H59" s="300"/>
      <c r="I59" s="143">
        <f t="shared" si="9"/>
        <v>0</v>
      </c>
      <c r="J59" s="307"/>
    </row>
    <row r="60" spans="1:10" s="134" customFormat="1" ht="28">
      <c r="A60" s="144">
        <v>42</v>
      </c>
      <c r="B60" s="141"/>
      <c r="C60" s="141" t="s">
        <v>231</v>
      </c>
      <c r="D60" s="176" t="s">
        <v>321</v>
      </c>
      <c r="E60" s="164" t="s">
        <v>339</v>
      </c>
      <c r="F60" s="141" t="s">
        <v>97</v>
      </c>
      <c r="G60" s="153">
        <v>1</v>
      </c>
      <c r="H60" s="300"/>
      <c r="I60" s="143">
        <f t="shared" si="9"/>
        <v>0</v>
      </c>
      <c r="J60" s="307"/>
    </row>
    <row r="61" spans="1:10" s="134" customFormat="1" ht="98">
      <c r="A61" s="144">
        <v>43</v>
      </c>
      <c r="B61" s="141"/>
      <c r="C61" s="141" t="s">
        <v>231</v>
      </c>
      <c r="D61" s="198" t="s">
        <v>391</v>
      </c>
      <c r="E61" s="165" t="s">
        <v>396</v>
      </c>
      <c r="F61" s="141" t="s">
        <v>97</v>
      </c>
      <c r="G61" s="142">
        <f>G60</f>
        <v>1</v>
      </c>
      <c r="H61" s="300"/>
      <c r="I61" s="143">
        <f>ROUND(G61*H61,2)</f>
        <v>0</v>
      </c>
      <c r="J61" s="307"/>
    </row>
    <row r="62" spans="1:10" ht="14">
      <c r="A62" s="182"/>
      <c r="B62" s="189"/>
      <c r="C62" s="189"/>
      <c r="D62" s="199"/>
      <c r="E62" s="168" t="s">
        <v>220</v>
      </c>
      <c r="F62" s="189"/>
      <c r="G62" s="202"/>
      <c r="H62" s="303"/>
      <c r="I62" s="151">
        <f>SUBTOTAL(9,I14:I61)</f>
        <v>0</v>
      </c>
      <c r="J62" s="309"/>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56" fitToHeight="999" orientation="landscape" errors="blank"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54DCD-72CB-4F14-A5EB-7545FD619326}">
  <sheetPr>
    <pageSetUpPr fitToPage="1"/>
  </sheetPr>
  <dimension ref="A1:J24"/>
  <sheetViews>
    <sheetView showGridLines="0" tabSelected="1" topLeftCell="A19" zoomScaleNormal="100" workbookViewId="0">
      <selection activeCell="K17" sqref="K17"/>
    </sheetView>
  </sheetViews>
  <sheetFormatPr baseColWidth="10" defaultColWidth="9.1640625" defaultRowHeight="13"/>
  <cols>
    <col min="1" max="1" width="5.5" style="187" customWidth="1"/>
    <col min="2" max="2" width="4.5" style="190" customWidth="1"/>
    <col min="3" max="3" width="6" style="190" customWidth="1"/>
    <col min="4" max="4" width="12.6640625" style="200" customWidth="1"/>
    <col min="5" max="5" width="94.33203125" style="169" customWidth="1"/>
    <col min="6" max="6" width="7.6640625" style="190" customWidth="1"/>
    <col min="7" max="7" width="9.83203125" style="187" customWidth="1"/>
    <col min="8" max="8" width="13.1640625" style="187" customWidth="1"/>
    <col min="9" max="9" width="15.5" style="187" customWidth="1"/>
    <col min="10" max="16384" width="9.1640625" style="81"/>
  </cols>
  <sheetData>
    <row r="1" spans="1:10" s="178" customFormat="1" ht="18">
      <c r="A1" s="204" t="s">
        <v>279</v>
      </c>
      <c r="B1" s="205"/>
      <c r="C1" s="205"/>
      <c r="D1" s="193"/>
      <c r="E1" s="193"/>
      <c r="F1" s="205"/>
      <c r="G1" s="205"/>
      <c r="H1" s="205"/>
      <c r="I1" s="205"/>
    </row>
    <row r="2" spans="1:10" s="178" customFormat="1">
      <c r="A2" s="206" t="s">
        <v>62</v>
      </c>
      <c r="B2" s="205"/>
      <c r="C2" s="135" t="str">
        <f>'Krycí list'!E5</f>
        <v>Učebna pro výuku fyziky</v>
      </c>
      <c r="D2" s="194"/>
      <c r="E2" s="194"/>
      <c r="F2" s="205"/>
      <c r="G2" s="205"/>
      <c r="H2" s="205"/>
      <c r="I2" s="205"/>
    </row>
    <row r="3" spans="1:10" s="178" customFormat="1">
      <c r="A3" s="206" t="s">
        <v>63</v>
      </c>
      <c r="B3" s="205"/>
      <c r="C3" s="293" t="str">
        <f>'Krycí list'!E7</f>
        <v>Základní škola, Příbram VII, Bratří Čapků 279, p. o.</v>
      </c>
      <c r="D3" s="292"/>
      <c r="E3" s="292"/>
      <c r="F3" s="205"/>
      <c r="G3" s="205"/>
      <c r="H3" s="205"/>
      <c r="I3" s="135"/>
    </row>
    <row r="4" spans="1:10" s="178" customFormat="1">
      <c r="A4" s="206" t="s">
        <v>64</v>
      </c>
      <c r="B4" s="205"/>
      <c r="C4" s="135" t="str">
        <f>'Krycí list'!E9</f>
        <v>OCENĚNÝ SOUPIS PRACÍ A DODÁVEK A SLUŽEB</v>
      </c>
      <c r="D4" s="194"/>
      <c r="E4" s="194"/>
      <c r="F4" s="205"/>
      <c r="G4" s="205"/>
      <c r="H4" s="205"/>
      <c r="I4" s="135"/>
    </row>
    <row r="5" spans="1:10" s="178" customFormat="1">
      <c r="A5" s="205" t="s">
        <v>84</v>
      </c>
      <c r="B5" s="205"/>
      <c r="C5" s="135" t="str">
        <f>'Krycí list'!P5</f>
        <v xml:space="preserve"> </v>
      </c>
      <c r="D5" s="194"/>
      <c r="E5" s="194"/>
      <c r="F5" s="205"/>
      <c r="G5" s="205"/>
      <c r="H5" s="205"/>
      <c r="I5" s="135"/>
    </row>
    <row r="6" spans="1:10" s="178" customFormat="1">
      <c r="A6" s="205"/>
      <c r="B6" s="205"/>
      <c r="C6" s="135"/>
      <c r="D6" s="194"/>
      <c r="E6" s="194"/>
      <c r="F6" s="205"/>
      <c r="G6" s="205"/>
      <c r="H6" s="205"/>
      <c r="I6" s="135"/>
    </row>
    <row r="7" spans="1:10" s="178" customFormat="1">
      <c r="A7" s="205" t="s">
        <v>66</v>
      </c>
      <c r="B7" s="205"/>
      <c r="C7" s="293" t="str">
        <f>'Krycí list'!E26</f>
        <v>Základní škola, Příbram VII, Bratří Čapků 279, p. o.</v>
      </c>
      <c r="D7" s="292"/>
      <c r="E7" s="292"/>
      <c r="F7" s="205"/>
      <c r="G7" s="205"/>
      <c r="H7" s="205"/>
      <c r="I7" s="135"/>
    </row>
    <row r="8" spans="1:10" s="178" customFormat="1">
      <c r="A8" s="205" t="s">
        <v>67</v>
      </c>
      <c r="B8" s="205"/>
      <c r="C8" s="293" t="str">
        <f>'Krycí list'!E28</f>
        <v xml:space="preserve"> </v>
      </c>
      <c r="D8" s="292"/>
      <c r="E8" s="194"/>
      <c r="F8" s="205"/>
      <c r="G8" s="205"/>
      <c r="H8" s="205"/>
      <c r="I8" s="135"/>
    </row>
    <row r="9" spans="1:10" s="178" customFormat="1">
      <c r="A9" s="205" t="s">
        <v>68</v>
      </c>
      <c r="B9" s="205"/>
      <c r="C9" s="291">
        <f>'Krycí list'!O31</f>
        <v>0</v>
      </c>
      <c r="D9" s="292"/>
      <c r="E9" s="194"/>
      <c r="F9" s="205"/>
      <c r="G9" s="205"/>
      <c r="H9" s="205"/>
      <c r="I9" s="135"/>
    </row>
    <row r="10" spans="1:10" s="178" customFormat="1">
      <c r="A10" s="205"/>
      <c r="B10" s="205"/>
      <c r="C10" s="205"/>
      <c r="D10" s="193"/>
      <c r="E10" s="193"/>
      <c r="F10" s="205"/>
      <c r="G10" s="205"/>
      <c r="H10" s="205"/>
      <c r="I10" s="205"/>
    </row>
    <row r="11" spans="1:10" s="203" customFormat="1" ht="50.25" customHeight="1">
      <c r="A11" s="184" t="s">
        <v>85</v>
      </c>
      <c r="B11" s="136" t="s">
        <v>86</v>
      </c>
      <c r="C11" s="136" t="s">
        <v>87</v>
      </c>
      <c r="D11" s="136" t="s">
        <v>219</v>
      </c>
      <c r="E11" s="136" t="s">
        <v>216</v>
      </c>
      <c r="F11" s="136" t="s">
        <v>88</v>
      </c>
      <c r="G11" s="136" t="s">
        <v>89</v>
      </c>
      <c r="H11" s="136" t="s">
        <v>217</v>
      </c>
      <c r="I11" s="136" t="s">
        <v>218</v>
      </c>
      <c r="J11" s="136" t="s">
        <v>527</v>
      </c>
    </row>
    <row r="12" spans="1:10" s="190" customFormat="1">
      <c r="A12" s="185">
        <v>1</v>
      </c>
      <c r="B12" s="152">
        <v>2</v>
      </c>
      <c r="C12" s="152">
        <v>3</v>
      </c>
      <c r="D12" s="137">
        <v>4</v>
      </c>
      <c r="E12" s="137">
        <v>5</v>
      </c>
      <c r="F12" s="152">
        <v>6</v>
      </c>
      <c r="G12" s="152">
        <v>7</v>
      </c>
      <c r="H12" s="152">
        <v>8</v>
      </c>
      <c r="I12" s="152">
        <v>9</v>
      </c>
      <c r="J12" s="152">
        <v>10</v>
      </c>
    </row>
    <row r="13" spans="1:10">
      <c r="A13" s="186"/>
      <c r="B13" s="188"/>
      <c r="C13" s="188"/>
      <c r="D13" s="195"/>
      <c r="E13" s="162"/>
      <c r="F13" s="188"/>
      <c r="G13" s="186"/>
      <c r="H13" s="186"/>
      <c r="I13" s="186"/>
      <c r="J13" s="186"/>
    </row>
    <row r="14" spans="1:10" s="138" customFormat="1" ht="14">
      <c r="A14" s="181"/>
      <c r="B14" s="146"/>
      <c r="C14" s="191"/>
      <c r="D14" s="196" t="s">
        <v>407</v>
      </c>
      <c r="E14" s="163" t="s">
        <v>195</v>
      </c>
      <c r="F14" s="191"/>
      <c r="G14" s="179"/>
      <c r="H14" s="301"/>
      <c r="I14" s="302">
        <f>SUBTOTAL(9,I15:I23)</f>
        <v>0</v>
      </c>
      <c r="J14" s="306"/>
    </row>
    <row r="15" spans="1:10" s="134" customFormat="1" ht="14">
      <c r="A15" s="144"/>
      <c r="B15" s="141"/>
      <c r="C15" s="141"/>
      <c r="D15" s="198"/>
      <c r="E15" s="161" t="s">
        <v>195</v>
      </c>
      <c r="F15" s="141"/>
      <c r="G15" s="180"/>
      <c r="H15" s="305"/>
      <c r="I15" s="310">
        <f>SUBTOTAL(9,I16:I23)</f>
        <v>0</v>
      </c>
      <c r="J15" s="307"/>
    </row>
    <row r="16" spans="1:10" s="134" customFormat="1" ht="98">
      <c r="A16" s="144">
        <v>1</v>
      </c>
      <c r="B16" s="141"/>
      <c r="C16" s="141" t="s">
        <v>231</v>
      </c>
      <c r="D16" s="235" t="s">
        <v>450</v>
      </c>
      <c r="E16" s="234" t="s">
        <v>497</v>
      </c>
      <c r="F16" s="141" t="s">
        <v>422</v>
      </c>
      <c r="G16" s="142">
        <v>30</v>
      </c>
      <c r="H16" s="300"/>
      <c r="I16" s="300">
        <f t="shared" ref="I16:I23" si="0">ROUND(G16*H16,2)</f>
        <v>0</v>
      </c>
      <c r="J16" s="307"/>
    </row>
    <row r="17" spans="1:10" s="134" customFormat="1" ht="126">
      <c r="A17" s="144">
        <v>2</v>
      </c>
      <c r="B17" s="141"/>
      <c r="C17" s="141" t="s">
        <v>231</v>
      </c>
      <c r="D17" s="235" t="s">
        <v>451</v>
      </c>
      <c r="E17" s="234" t="s">
        <v>498</v>
      </c>
      <c r="F17" s="141" t="s">
        <v>422</v>
      </c>
      <c r="G17" s="142">
        <v>1</v>
      </c>
      <c r="H17" s="300"/>
      <c r="I17" s="300">
        <f t="shared" si="0"/>
        <v>0</v>
      </c>
      <c r="J17" s="307"/>
    </row>
    <row r="18" spans="1:10" s="134" customFormat="1" ht="196">
      <c r="A18" s="144">
        <v>3</v>
      </c>
      <c r="B18" s="141"/>
      <c r="C18" s="141" t="s">
        <v>231</v>
      </c>
      <c r="D18" s="235" t="s">
        <v>452</v>
      </c>
      <c r="E18" s="234" t="s">
        <v>499</v>
      </c>
      <c r="F18" s="141" t="s">
        <v>422</v>
      </c>
      <c r="G18" s="142">
        <v>1</v>
      </c>
      <c r="H18" s="300"/>
      <c r="I18" s="300">
        <f t="shared" si="0"/>
        <v>0</v>
      </c>
      <c r="J18" s="307"/>
    </row>
    <row r="19" spans="1:10" s="134" customFormat="1" ht="306">
      <c r="A19" s="144">
        <v>4</v>
      </c>
      <c r="B19" s="141"/>
      <c r="C19" s="141" t="s">
        <v>231</v>
      </c>
      <c r="D19" s="235" t="s">
        <v>453</v>
      </c>
      <c r="E19" s="234" t="s">
        <v>500</v>
      </c>
      <c r="F19" s="141" t="s">
        <v>422</v>
      </c>
      <c r="G19" s="142">
        <v>1</v>
      </c>
      <c r="H19" s="300"/>
      <c r="I19" s="300">
        <f t="shared" si="0"/>
        <v>0</v>
      </c>
      <c r="J19" s="307"/>
    </row>
    <row r="20" spans="1:10" s="134" customFormat="1" ht="210">
      <c r="A20" s="144">
        <v>5</v>
      </c>
      <c r="B20" s="141"/>
      <c r="C20" s="141" t="s">
        <v>231</v>
      </c>
      <c r="D20" s="235" t="s">
        <v>454</v>
      </c>
      <c r="E20" s="234" t="s">
        <v>501</v>
      </c>
      <c r="F20" s="141" t="s">
        <v>422</v>
      </c>
      <c r="G20" s="142">
        <v>10</v>
      </c>
      <c r="H20" s="300"/>
      <c r="I20" s="300">
        <f t="shared" si="0"/>
        <v>0</v>
      </c>
      <c r="J20" s="307"/>
    </row>
    <row r="21" spans="1:10" s="134" customFormat="1" ht="126">
      <c r="A21" s="144">
        <v>6</v>
      </c>
      <c r="B21" s="141"/>
      <c r="C21" s="141" t="s">
        <v>231</v>
      </c>
      <c r="D21" s="235" t="s">
        <v>455</v>
      </c>
      <c r="E21" s="234" t="s">
        <v>502</v>
      </c>
      <c r="F21" s="141" t="s">
        <v>422</v>
      </c>
      <c r="G21" s="142">
        <v>2</v>
      </c>
      <c r="H21" s="300"/>
      <c r="I21" s="300">
        <f t="shared" si="0"/>
        <v>0</v>
      </c>
      <c r="J21" s="307"/>
    </row>
    <row r="22" spans="1:10" s="134" customFormat="1" ht="84">
      <c r="A22" s="144">
        <v>7</v>
      </c>
      <c r="B22" s="141"/>
      <c r="C22" s="141" t="s">
        <v>231</v>
      </c>
      <c r="D22" s="235" t="s">
        <v>456</v>
      </c>
      <c r="E22" s="234" t="s">
        <v>503</v>
      </c>
      <c r="F22" s="141" t="s">
        <v>422</v>
      </c>
      <c r="G22" s="142">
        <v>3</v>
      </c>
      <c r="H22" s="300"/>
      <c r="I22" s="300">
        <f t="shared" si="0"/>
        <v>0</v>
      </c>
      <c r="J22" s="307"/>
    </row>
    <row r="23" spans="1:10" s="134" customFormat="1" ht="56">
      <c r="A23" s="144">
        <v>8</v>
      </c>
      <c r="B23" s="141"/>
      <c r="C23" s="141" t="s">
        <v>231</v>
      </c>
      <c r="D23" s="235" t="s">
        <v>457</v>
      </c>
      <c r="E23" s="234" t="s">
        <v>504</v>
      </c>
      <c r="F23" s="141" t="s">
        <v>422</v>
      </c>
      <c r="G23" s="142">
        <v>2</v>
      </c>
      <c r="H23" s="300"/>
      <c r="I23" s="300">
        <f t="shared" si="0"/>
        <v>0</v>
      </c>
      <c r="J23" s="307"/>
    </row>
    <row r="24" spans="1:10" ht="14">
      <c r="A24" s="182"/>
      <c r="B24" s="189"/>
      <c r="C24" s="189"/>
      <c r="D24" s="199"/>
      <c r="E24" s="168" t="s">
        <v>220</v>
      </c>
      <c r="F24" s="189"/>
      <c r="G24" s="202"/>
      <c r="H24" s="303"/>
      <c r="I24" s="304">
        <f>SUBTOTAL(9,I14:I23)</f>
        <v>0</v>
      </c>
      <c r="J24" s="309"/>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56" fitToHeight="999" orientation="landscape" errors="blank"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A94CE-5259-446D-9CC4-362AC730E74A}">
  <dimension ref="B1:D28"/>
  <sheetViews>
    <sheetView zoomScaleNormal="100" workbookViewId="0">
      <selection activeCell="B17" sqref="B17"/>
    </sheetView>
  </sheetViews>
  <sheetFormatPr baseColWidth="10" defaultColWidth="9.1640625" defaultRowHeight="13"/>
  <cols>
    <col min="1" max="1" width="9.1640625" style="253"/>
    <col min="2" max="2" width="71.33203125" style="253" customWidth="1"/>
    <col min="3" max="3" width="9.1640625" style="253"/>
    <col min="4" max="4" width="13.6640625" style="253" customWidth="1"/>
    <col min="5" max="16384" width="9.1640625" style="253"/>
  </cols>
  <sheetData>
    <row r="1" spans="2:4">
      <c r="B1" s="251" t="s">
        <v>70</v>
      </c>
      <c r="C1" s="251" t="s">
        <v>88</v>
      </c>
      <c r="D1" s="252" t="s">
        <v>505</v>
      </c>
    </row>
    <row r="2" spans="2:4" ht="50.25" customHeight="1" thickBot="1">
      <c r="B2" s="254" t="s">
        <v>518</v>
      </c>
      <c r="C2" s="255"/>
      <c r="D2" s="255"/>
    </row>
    <row r="3" spans="2:4" ht="18" thickTop="1" thickBot="1">
      <c r="B3" s="256" t="s">
        <v>506</v>
      </c>
      <c r="C3" s="257" t="s">
        <v>92</v>
      </c>
      <c r="D3" s="258">
        <f>D4</f>
        <v>4.4000000000000004</v>
      </c>
    </row>
    <row r="4" spans="2:4" s="262" customFormat="1" ht="14">
      <c r="B4" s="259" t="s">
        <v>519</v>
      </c>
      <c r="C4" s="260" t="s">
        <v>7</v>
      </c>
      <c r="D4" s="261">
        <v>4.4000000000000004</v>
      </c>
    </row>
    <row r="6" spans="2:4" ht="17" thickBot="1">
      <c r="B6" s="256" t="s">
        <v>507</v>
      </c>
      <c r="C6" s="257" t="s">
        <v>92</v>
      </c>
      <c r="D6" s="258">
        <f>D7</f>
        <v>17.02</v>
      </c>
    </row>
    <row r="7" spans="2:4" s="262" customFormat="1">
      <c r="B7" s="262" t="s">
        <v>520</v>
      </c>
      <c r="D7" s="261">
        <v>17.02</v>
      </c>
    </row>
    <row r="9" spans="2:4" ht="17" thickBot="1">
      <c r="B9" s="256" t="s">
        <v>508</v>
      </c>
      <c r="C9" s="257" t="s">
        <v>92</v>
      </c>
      <c r="D9" s="258">
        <f>D22</f>
        <v>177.48475999999999</v>
      </c>
    </row>
    <row r="10" spans="2:4" ht="14">
      <c r="B10" s="263" t="s">
        <v>509</v>
      </c>
      <c r="C10" s="264"/>
      <c r="D10" s="265"/>
    </row>
    <row r="11" spans="2:4" s="262" customFormat="1" ht="28">
      <c r="B11" s="259" t="s">
        <v>524</v>
      </c>
      <c r="C11" s="266" t="s">
        <v>114</v>
      </c>
      <c r="D11" s="261">
        <v>38.287999999999997</v>
      </c>
    </row>
    <row r="12" spans="2:4" ht="14">
      <c r="B12" s="263" t="s">
        <v>510</v>
      </c>
      <c r="C12" s="214" t="s">
        <v>7</v>
      </c>
      <c r="D12" s="265"/>
    </row>
    <row r="13" spans="2:4" s="262" customFormat="1">
      <c r="B13" s="259">
        <v>3.145</v>
      </c>
      <c r="C13" s="260" t="s">
        <v>114</v>
      </c>
      <c r="D13" s="261">
        <f>B13</f>
        <v>3.145</v>
      </c>
    </row>
    <row r="14" spans="2:4" ht="14">
      <c r="B14" s="263" t="s">
        <v>511</v>
      </c>
      <c r="C14" s="214"/>
      <c r="D14" s="265"/>
    </row>
    <row r="15" spans="2:4" s="262" customFormat="1" ht="14">
      <c r="B15" s="267" t="s">
        <v>512</v>
      </c>
      <c r="C15" s="268" t="s">
        <v>92</v>
      </c>
      <c r="D15" s="269">
        <f>D11*D13</f>
        <v>120.41575999999999</v>
      </c>
    </row>
    <row r="16" spans="2:4" ht="14">
      <c r="B16" s="263" t="s">
        <v>513</v>
      </c>
      <c r="C16" s="214"/>
      <c r="D16" s="265"/>
    </row>
    <row r="17" spans="2:4" s="262" customFormat="1">
      <c r="B17" s="259">
        <v>71.685000000000002</v>
      </c>
      <c r="C17" s="260" t="s">
        <v>92</v>
      </c>
      <c r="D17" s="261">
        <f>B17</f>
        <v>71.685000000000002</v>
      </c>
    </row>
    <row r="18" spans="2:4" ht="14">
      <c r="B18" s="263" t="s">
        <v>514</v>
      </c>
      <c r="C18" s="214" t="s">
        <v>7</v>
      </c>
      <c r="D18" s="265"/>
    </row>
    <row r="19" spans="2:4" s="262" customFormat="1" ht="14">
      <c r="B19" s="259" t="s">
        <v>521</v>
      </c>
      <c r="C19" s="260" t="s">
        <v>92</v>
      </c>
      <c r="D19" s="261">
        <v>6.8040000000000003</v>
      </c>
    </row>
    <row r="20" spans="2:4" ht="14">
      <c r="B20" s="263" t="s">
        <v>515</v>
      </c>
      <c r="C20" s="214" t="s">
        <v>7</v>
      </c>
      <c r="D20" s="265"/>
    </row>
    <row r="21" spans="2:4" s="262" customFormat="1" ht="14">
      <c r="B21" s="267" t="str">
        <f>_xlfn.CONCAT(B3," * -1 + ",B6," * -1")</f>
        <v>plocha dveří * -1 + plocha oken * -1</v>
      </c>
      <c r="C21" s="260"/>
      <c r="D21" s="269">
        <f>D4*-1+D7*-1</f>
        <v>-21.42</v>
      </c>
    </row>
    <row r="22" spans="2:4" ht="17" thickBot="1">
      <c r="B22" s="270" t="s">
        <v>516</v>
      </c>
      <c r="C22" s="271" t="s">
        <v>7</v>
      </c>
      <c r="D22" s="272">
        <f>SUM(D15:D21)</f>
        <v>177.48475999999999</v>
      </c>
    </row>
    <row r="23" spans="2:4" ht="14" thickTop="1"/>
    <row r="24" spans="2:4" ht="17" thickBot="1">
      <c r="B24" s="256" t="s">
        <v>517</v>
      </c>
      <c r="C24" s="257" t="s">
        <v>114</v>
      </c>
      <c r="D24" s="258">
        <f>D25</f>
        <v>38.287999999999997</v>
      </c>
    </row>
    <row r="25" spans="2:4" s="262" customFormat="1">
      <c r="B25" s="273" t="str">
        <f>B10</f>
        <v>obvod místnosti</v>
      </c>
      <c r="C25" s="274"/>
      <c r="D25" s="275">
        <f>D11</f>
        <v>38.287999999999997</v>
      </c>
    </row>
    <row r="27" spans="2:4" ht="17" thickBot="1">
      <c r="B27" s="256" t="s">
        <v>525</v>
      </c>
      <c r="C27" s="257" t="s">
        <v>92</v>
      </c>
      <c r="D27" s="258">
        <f>D40</f>
        <v>0</v>
      </c>
    </row>
    <row r="28" spans="2:4">
      <c r="B28" s="253" t="s">
        <v>526</v>
      </c>
      <c r="C28" s="260" t="s">
        <v>92</v>
      </c>
      <c r="D28" s="253">
        <v>2.4550000000000001</v>
      </c>
    </row>
  </sheetData>
  <pageMargins left="0.7" right="0.7" top="0.78740157499999996" bottom="0.78740157499999996" header="0.3" footer="0.3"/>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
  <sheetViews>
    <sheetView workbookViewId="0"/>
  </sheetViews>
  <sheetFormatPr baseColWidth="10" defaultColWidth="8.83203125" defaultRowHeight="13"/>
  <sheetData/>
  <sheetProtection formatCells="0" formatColumns="0" formatRows="0" insertColumns="0" insertRows="0" insertHyperlinks="0" deleteColumns="0" deleteRows="0" sort="0" autoFilter="0" pivotTables="0"/>
  <customSheetViews>
    <customSheetView guid="{D6CFA044-0C8C-4ECE-96A2-AFF3DD5E0425}" state="hidden">
      <pageMargins left="0.69999998807907104" right="0.69999998807907104" top="0.75" bottom="0.75" header="0.30000001192092896" footer="0.30000001192092896"/>
      <pageSetup orientation="portrait" errors="blank"/>
    </customSheetView>
    <customSheetView guid="{82B4F4D9-5370-4303-A97E-2A49E01AF629}" state="hidden">
      <pageMargins left="0.69999998807907104" right="0.69999998807907104" top="0.75" bottom="0.75" header="0.30000001192092896" footer="0.30000001192092896"/>
      <pageSetup orientation="portrait" errors="blank"/>
    </customSheetView>
    <customSheetView guid="{65E3123D-ED26-44E3-A414-09EEEF825484}" state="hidden">
      <pageMargins left="0.69999998807907104" right="0.69999998807907104" top="0.75" bottom="0.75" header="0.30000001192092896" footer="0.30000001192092896"/>
      <pageSetup orientation="portrait" errors="blank"/>
    </customSheetView>
  </customSheetViews>
  <pageMargins left="0.69999998807907104" right="0.69999998807907104" top="0.75" bottom="0.75" header="0.30000001192092896" footer="0.30000001192092896"/>
  <pageSetup orientation="portrait" errors="blank"/>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file>

<file path=customXml/itemProps1.xml><?xml version="1.0" encoding="utf-8"?>
<ds:datastoreItem xmlns:ds="http://schemas.openxmlformats.org/officeDocument/2006/customXml" ds:itemID="{1A117082-AE84-45DC-B4B1-E854891D3B41}">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7</vt:i4>
      </vt:variant>
      <vt:variant>
        <vt:lpstr>Pojmenované oblasti</vt:lpstr>
      </vt:variant>
      <vt:variant>
        <vt:i4>8</vt:i4>
      </vt:variant>
    </vt:vector>
  </HeadingPairs>
  <TitlesOfParts>
    <vt:vector size="15" baseType="lpstr">
      <vt:lpstr>Krycí list</vt:lpstr>
      <vt:lpstr>Rekapitulace</vt:lpstr>
      <vt:lpstr>Stavba</vt:lpstr>
      <vt:lpstr>AVT</vt:lpstr>
      <vt:lpstr>Nábytek</vt:lpstr>
      <vt:lpstr>Seznam figur</vt:lpstr>
      <vt:lpstr>#Figury</vt:lpstr>
      <vt:lpstr>AVT!Názvy_tisku</vt:lpstr>
      <vt:lpstr>Nábytek!Názvy_tisku</vt:lpstr>
      <vt:lpstr>Rekapitulace!Názvy_tisku</vt:lpstr>
      <vt:lpstr>Stavba!Názvy_tisku</vt:lpstr>
      <vt:lpstr>AVT!Oblast_tisku</vt:lpstr>
      <vt:lpstr>Nábytek!Oblast_tisku</vt:lpstr>
      <vt:lpstr>'Seznam figur'!Oblast_tisku</vt:lpstr>
      <vt:lpstr>Stavba!Oblast_tisku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dc:creator>
  <cp:lastModifiedBy>Veronika Bočková</cp:lastModifiedBy>
  <cp:lastPrinted>2019-11-21T13:12:23Z</cp:lastPrinted>
  <dcterms:created xsi:type="dcterms:W3CDTF">2006-04-27T05:25:48Z</dcterms:created>
  <dcterms:modified xsi:type="dcterms:W3CDTF">2024-12-21T17:49:16Z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